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scar_ameijnd\Downloads\"/>
    </mc:Choice>
  </mc:AlternateContent>
  <xr:revisionPtr revIDLastSave="0" documentId="8_{142BFAB5-211C-4EEA-AFFF-0FEF960B389B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variable definitions" sheetId="2" r:id="rId1"/>
    <sheet name="da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G73" i="1"/>
  <c r="J631" i="1"/>
  <c r="H299" i="1"/>
  <c r="G299" i="1" s="1"/>
  <c r="H233" i="1"/>
  <c r="G233" i="1" s="1"/>
  <c r="B299" i="1"/>
  <c r="B233" i="1"/>
  <c r="H162" i="1"/>
  <c r="G162" i="1" s="1"/>
  <c r="B162" i="1"/>
  <c r="J108" i="1"/>
  <c r="J142" i="1"/>
  <c r="J98" i="1"/>
  <c r="J254" i="1"/>
  <c r="J166" i="1"/>
  <c r="J184" i="1"/>
  <c r="J185" i="1"/>
  <c r="J187" i="1"/>
  <c r="J199" i="1"/>
  <c r="J202" i="1"/>
  <c r="J204" i="1"/>
  <c r="J215" i="1"/>
  <c r="J216" i="1"/>
  <c r="J217" i="1"/>
  <c r="J226" i="1"/>
  <c r="J227" i="1"/>
  <c r="J231" i="1"/>
  <c r="J242" i="1"/>
  <c r="J245" i="1"/>
  <c r="J247" i="1"/>
  <c r="J248" i="1"/>
  <c r="J252" i="1"/>
  <c r="J253" i="1"/>
  <c r="J257" i="1"/>
  <c r="J260" i="1"/>
  <c r="J261" i="1"/>
  <c r="J264" i="1"/>
  <c r="J266" i="1"/>
  <c r="J280" i="1"/>
  <c r="J281" i="1"/>
  <c r="J283" i="1"/>
  <c r="J292" i="1"/>
  <c r="J294" i="1"/>
  <c r="J295" i="1"/>
  <c r="J300" i="1"/>
  <c r="J306" i="1"/>
  <c r="J311" i="1"/>
  <c r="J319" i="1"/>
  <c r="J327" i="1"/>
  <c r="J335" i="1"/>
  <c r="J345" i="1"/>
  <c r="J346" i="1"/>
  <c r="J347" i="1"/>
  <c r="J356" i="1"/>
  <c r="J360" i="1"/>
  <c r="J362" i="1"/>
  <c r="J370" i="1"/>
  <c r="J371" i="1"/>
  <c r="J374" i="1"/>
  <c r="J375" i="1"/>
  <c r="J405" i="1"/>
  <c r="J415" i="1"/>
  <c r="J430" i="1"/>
  <c r="J433" i="1"/>
  <c r="J462" i="1"/>
  <c r="J476" i="1"/>
  <c r="J305" i="1"/>
  <c r="J308" i="1"/>
  <c r="J310" i="1"/>
  <c r="J323" i="1"/>
  <c r="J325" i="1"/>
  <c r="J331" i="1"/>
  <c r="J352" i="1"/>
  <c r="J350" i="1"/>
  <c r="J351" i="1"/>
  <c r="J365" i="1"/>
  <c r="J364" i="1"/>
  <c r="J369" i="1"/>
  <c r="J368" i="1"/>
  <c r="J377" i="1"/>
  <c r="J378" i="1"/>
  <c r="J384" i="1"/>
  <c r="J383" i="1"/>
  <c r="J409" i="1"/>
  <c r="J408" i="1"/>
  <c r="J411" i="1"/>
  <c r="J424" i="1"/>
  <c r="J423" i="1"/>
  <c r="J422" i="1"/>
  <c r="J421" i="1"/>
  <c r="J441" i="1"/>
  <c r="J443" i="1"/>
  <c r="J449" i="1"/>
  <c r="J448" i="1"/>
  <c r="J458" i="1"/>
  <c r="J290" i="1"/>
  <c r="J312" i="1"/>
  <c r="J313" i="1"/>
  <c r="J317" i="1"/>
  <c r="J318" i="1"/>
  <c r="J344" i="1"/>
  <c r="J353" i="1"/>
  <c r="J355" i="1"/>
  <c r="J357" i="1"/>
  <c r="J359" i="1"/>
  <c r="J366" i="1"/>
  <c r="J376" i="1"/>
  <c r="J379" i="1"/>
  <c r="J380" i="1"/>
  <c r="J381" i="1"/>
  <c r="J385" i="1"/>
  <c r="J390" i="1"/>
  <c r="J413" i="1"/>
  <c r="J417" i="1"/>
  <c r="J425" i="1"/>
  <c r="J427" i="1"/>
  <c r="J426" i="1"/>
  <c r="J431" i="1"/>
  <c r="J444" i="1"/>
  <c r="J446" i="1"/>
  <c r="J447" i="1"/>
  <c r="J451" i="1"/>
  <c r="J452" i="1"/>
  <c r="J461" i="1"/>
  <c r="J463" i="1"/>
  <c r="J465" i="1"/>
  <c r="J469" i="1"/>
  <c r="J470" i="1"/>
  <c r="J474" i="1"/>
  <c r="J475" i="1"/>
  <c r="J478" i="1"/>
  <c r="J479" i="1"/>
  <c r="J480" i="1"/>
  <c r="J482" i="1"/>
  <c r="J483" i="1"/>
  <c r="J486" i="1"/>
  <c r="J488" i="1"/>
  <c r="J500" i="1"/>
  <c r="J502" i="1"/>
  <c r="J504" i="1"/>
  <c r="J510" i="1"/>
  <c r="J511" i="1"/>
  <c r="J512" i="1"/>
  <c r="J513" i="1"/>
  <c r="J516" i="1"/>
  <c r="J517" i="1"/>
  <c r="J518" i="1"/>
  <c r="J526" i="1"/>
  <c r="J527" i="1"/>
  <c r="J529" i="1"/>
  <c r="J532" i="1"/>
  <c r="J537" i="1"/>
  <c r="J538" i="1"/>
  <c r="J540" i="1"/>
  <c r="J542" i="1"/>
  <c r="J545" i="1"/>
  <c r="J549" i="1"/>
  <c r="J550" i="1"/>
  <c r="J555" i="1"/>
  <c r="J556" i="1"/>
  <c r="J561" i="1"/>
  <c r="J566" i="1"/>
  <c r="J569" i="1"/>
  <c r="J572" i="1"/>
  <c r="J577" i="1"/>
  <c r="J580" i="1"/>
  <c r="J590" i="1"/>
  <c r="J592" i="1"/>
  <c r="J593" i="1"/>
  <c r="J594" i="1"/>
  <c r="J599" i="1"/>
  <c r="J606" i="1"/>
  <c r="J608" i="1"/>
  <c r="J609" i="1"/>
  <c r="J614" i="1"/>
  <c r="J619" i="1"/>
  <c r="J623" i="1"/>
  <c r="J627" i="1"/>
  <c r="J636" i="1"/>
  <c r="J638" i="1"/>
  <c r="J639" i="1"/>
  <c r="J643" i="1"/>
  <c r="J658" i="1"/>
  <c r="J659" i="1"/>
  <c r="J664" i="1"/>
  <c r="J668" i="1"/>
  <c r="J670" i="1"/>
  <c r="J684" i="1"/>
  <c r="J693" i="1"/>
  <c r="J696" i="1"/>
  <c r="J701" i="1"/>
  <c r="J731" i="1"/>
  <c r="J149" i="1"/>
  <c r="J61" i="1"/>
  <c r="J65" i="1"/>
  <c r="J80" i="1"/>
  <c r="J119" i="1"/>
  <c r="J186" i="1"/>
  <c r="J188" i="1"/>
  <c r="J239" i="1"/>
  <c r="J244" i="1"/>
  <c r="J301" i="1"/>
  <c r="J307" i="1"/>
  <c r="J418" i="1"/>
  <c r="J420" i="1"/>
  <c r="J429" i="1"/>
  <c r="J450" i="1"/>
  <c r="J453" i="1"/>
  <c r="J460" i="1"/>
  <c r="J507" i="1"/>
  <c r="J509" i="1"/>
  <c r="J534" i="1"/>
  <c r="J535" i="1"/>
  <c r="J67" i="1"/>
  <c r="J208" i="1"/>
  <c r="J92" i="1"/>
  <c r="J99" i="1"/>
  <c r="J103" i="1"/>
  <c r="J109" i="1"/>
  <c r="J115" i="1"/>
  <c r="J116" i="1"/>
  <c r="J117" i="1"/>
  <c r="J122" i="1"/>
  <c r="J146" i="1"/>
  <c r="J155" i="1"/>
  <c r="J170" i="1"/>
  <c r="J174" i="1"/>
  <c r="J177" i="1"/>
  <c r="J207" i="1"/>
  <c r="J276" i="1"/>
  <c r="J339" i="1"/>
  <c r="J456" i="1"/>
  <c r="J521" i="1"/>
  <c r="J595" i="1"/>
  <c r="J644" i="1"/>
  <c r="J661" i="1"/>
  <c r="J705" i="1"/>
  <c r="J744" i="1"/>
  <c r="J750" i="1"/>
  <c r="J757" i="1"/>
  <c r="J802" i="1"/>
  <c r="J801" i="1"/>
  <c r="J800" i="1"/>
  <c r="J827" i="1"/>
  <c r="J831" i="1"/>
  <c r="J851" i="1"/>
  <c r="J879" i="1"/>
  <c r="J877" i="1"/>
  <c r="J878" i="1"/>
  <c r="J887" i="1"/>
  <c r="J902" i="1"/>
  <c r="J900" i="1"/>
  <c r="J899" i="1"/>
  <c r="J898" i="1"/>
  <c r="J903" i="1"/>
  <c r="J905" i="1"/>
  <c r="J907" i="1"/>
  <c r="J901" i="1"/>
  <c r="J904" i="1"/>
  <c r="J906" i="1"/>
  <c r="J912" i="1"/>
  <c r="J918" i="1"/>
  <c r="J917" i="1"/>
  <c r="J832" i="1"/>
  <c r="J758" i="1"/>
  <c r="J833" i="1"/>
  <c r="J834" i="1"/>
  <c r="J863" i="1"/>
  <c r="J889" i="1"/>
  <c r="J888" i="1"/>
  <c r="J134" i="1"/>
  <c r="J243" i="1"/>
  <c r="J83" i="1"/>
  <c r="J84" i="1"/>
  <c r="J85" i="1"/>
  <c r="J81" i="1"/>
  <c r="J82" i="1"/>
  <c r="J77" i="1"/>
  <c r="J79" i="1"/>
  <c r="J76" i="1"/>
  <c r="J75" i="1"/>
  <c r="J73" i="1"/>
  <c r="J69" i="1"/>
  <c r="J70" i="1"/>
  <c r="J72" i="1"/>
  <c r="J64" i="1"/>
  <c r="J66" i="1"/>
  <c r="J62" i="1"/>
  <c r="J63" i="1"/>
  <c r="J59" i="1"/>
  <c r="J60" i="1"/>
  <c r="J57" i="1"/>
  <c r="J58" i="1"/>
  <c r="J56" i="1"/>
  <c r="J52" i="1"/>
  <c r="J51" i="1"/>
  <c r="J50" i="1"/>
  <c r="J49" i="1"/>
  <c r="J48" i="1"/>
  <c r="J47" i="1"/>
  <c r="J46" i="1"/>
  <c r="J38" i="1"/>
  <c r="J39" i="1"/>
  <c r="J40" i="1"/>
  <c r="J41" i="1"/>
  <c r="J42" i="1"/>
  <c r="J43" i="1"/>
  <c r="J44" i="1"/>
  <c r="J45" i="1"/>
  <c r="J35" i="1"/>
  <c r="J36" i="1"/>
  <c r="J37" i="1"/>
  <c r="J31" i="1"/>
  <c r="J32" i="1"/>
  <c r="J33" i="1"/>
  <c r="J34" i="1"/>
  <c r="J30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12" i="1"/>
  <c r="J13" i="1"/>
  <c r="J3" i="1"/>
  <c r="J4" i="1"/>
  <c r="J5" i="1"/>
  <c r="J6" i="1"/>
  <c r="J7" i="1"/>
  <c r="J8" i="1"/>
  <c r="J9" i="1"/>
  <c r="J10" i="1"/>
  <c r="J340" i="1"/>
  <c r="G68" i="1"/>
  <c r="J68" i="1" s="1"/>
  <c r="G127" i="1"/>
  <c r="J127" i="1" s="1"/>
  <c r="G180" i="1"/>
  <c r="J180" i="1" s="1"/>
  <c r="G212" i="1"/>
  <c r="J212" i="1" s="1"/>
  <c r="G236" i="1"/>
  <c r="J236" i="1" s="1"/>
  <c r="G262" i="1"/>
  <c r="J262" i="1" s="1"/>
  <c r="G284" i="1"/>
  <c r="J284" i="1" s="1"/>
  <c r="G54" i="1"/>
  <c r="J54" i="1" s="1"/>
  <c r="G131" i="1"/>
  <c r="J131" i="1" s="1"/>
  <c r="G197" i="1"/>
  <c r="J197" i="1" s="1"/>
  <c r="G238" i="1"/>
  <c r="J238" i="1" s="1"/>
  <c r="G277" i="1"/>
  <c r="J277" i="1" s="1"/>
  <c r="G287" i="1"/>
  <c r="J287" i="1" s="1"/>
  <c r="G304" i="1"/>
  <c r="J304" i="1" s="1"/>
  <c r="G338" i="1"/>
  <c r="J338" i="1" s="1"/>
  <c r="G71" i="1"/>
  <c r="J71" i="1" s="1"/>
  <c r="G181" i="1"/>
  <c r="J181" i="1" s="1"/>
  <c r="G237" i="1"/>
  <c r="J237" i="1" s="1"/>
  <c r="G286" i="1"/>
  <c r="J286" i="1" s="1"/>
  <c r="G336" i="1"/>
  <c r="J336" i="1" s="1"/>
  <c r="G214" i="1"/>
  <c r="J214" i="1" s="1"/>
  <c r="G274" i="1"/>
  <c r="J274" i="1" s="1"/>
  <c r="G337" i="1"/>
  <c r="J337" i="1" s="1"/>
  <c r="G235" i="1"/>
  <c r="J235" i="1" s="1"/>
  <c r="G303" i="1"/>
  <c r="J303" i="1" s="1"/>
  <c r="G53" i="1"/>
  <c r="J53" i="1" s="1"/>
  <c r="J263" i="1"/>
  <c r="G74" i="1"/>
  <c r="J74" i="1" s="1"/>
  <c r="G96" i="1"/>
  <c r="J96" i="1" s="1"/>
  <c r="G123" i="1"/>
  <c r="J123" i="1" s="1"/>
  <c r="G158" i="1"/>
  <c r="J158" i="1" s="1"/>
  <c r="G195" i="1"/>
  <c r="J195" i="1" s="1"/>
  <c r="G230" i="1"/>
  <c r="J230" i="1" s="1"/>
  <c r="G246" i="1"/>
  <c r="J246" i="1" s="1"/>
  <c r="G78" i="1"/>
  <c r="J78" i="1" s="1"/>
  <c r="G105" i="1"/>
  <c r="J105" i="1" s="1"/>
  <c r="G135" i="1"/>
  <c r="J135" i="1" s="1"/>
  <c r="G167" i="1"/>
  <c r="J167" i="1" s="1"/>
  <c r="G198" i="1"/>
  <c r="J198" i="1" s="1"/>
  <c r="G224" i="1"/>
  <c r="J224" i="1" s="1"/>
  <c r="G249" i="1"/>
  <c r="J249" i="1" s="1"/>
  <c r="G273" i="1"/>
  <c r="J273" i="1" s="1"/>
  <c r="G97" i="1"/>
  <c r="J97" i="1" s="1"/>
  <c r="G138" i="1"/>
  <c r="J138" i="1" s="1"/>
  <c r="G175" i="1"/>
  <c r="J175" i="1" s="1"/>
  <c r="G201" i="1"/>
  <c r="J201" i="1" s="1"/>
  <c r="G223" i="1"/>
  <c r="J223" i="1" s="1"/>
  <c r="G269" i="1"/>
  <c r="J269" i="1" s="1"/>
  <c r="G124" i="1"/>
  <c r="J124" i="1" s="1"/>
  <c r="G169" i="1"/>
  <c r="J169" i="1" s="1"/>
  <c r="G210" i="1"/>
  <c r="J210" i="1" s="1"/>
  <c r="G229" i="1"/>
  <c r="J229" i="1" s="1"/>
  <c r="G160" i="1"/>
  <c r="J160" i="1" s="1"/>
  <c r="G189" i="1"/>
  <c r="J189" i="1" s="1"/>
  <c r="G234" i="1"/>
  <c r="J234" i="1" s="1"/>
  <c r="G55" i="1"/>
  <c r="J55" i="1" s="1"/>
  <c r="J16" i="1"/>
  <c r="J2" i="1"/>
  <c r="J11" i="1"/>
  <c r="D407" i="1"/>
  <c r="D397" i="1"/>
  <c r="D402" i="1"/>
  <c r="D400" i="1"/>
  <c r="D406" i="1"/>
  <c r="D497" i="1"/>
  <c r="D496" i="1"/>
  <c r="D554" i="1"/>
  <c r="D558" i="1"/>
  <c r="D632" i="1"/>
  <c r="D635" i="1"/>
  <c r="D630" i="1"/>
  <c r="D626" i="1"/>
  <c r="D689" i="1"/>
  <c r="D681" i="1"/>
  <c r="D737" i="1"/>
  <c r="D730" i="1"/>
  <c r="D793" i="1"/>
  <c r="D788" i="1"/>
  <c r="D776" i="1"/>
  <c r="D752" i="1"/>
  <c r="D747" i="1"/>
  <c r="D746" i="1"/>
  <c r="D812" i="1"/>
  <c r="D797" i="1"/>
  <c r="D794" i="1"/>
  <c r="D615" i="1"/>
  <c r="D613" i="1"/>
  <c r="D612" i="1"/>
  <c r="D611" i="1"/>
  <c r="D704" i="1"/>
  <c r="D702" i="1"/>
  <c r="D786" i="1"/>
  <c r="D785" i="1"/>
  <c r="D783" i="1"/>
  <c r="D824" i="1"/>
  <c r="D823" i="1"/>
  <c r="D821" i="1"/>
  <c r="D852" i="1"/>
  <c r="D855" i="1"/>
  <c r="D854" i="1"/>
  <c r="D870" i="1"/>
  <c r="D875" i="1"/>
  <c r="D873" i="1"/>
  <c r="D885" i="1"/>
  <c r="D886" i="1"/>
  <c r="D895" i="1"/>
  <c r="D897" i="1"/>
  <c r="D896" i="1"/>
  <c r="D755" i="1"/>
  <c r="D754" i="1"/>
  <c r="D753" i="1"/>
  <c r="D842" i="1"/>
  <c r="D830" i="1"/>
  <c r="D829" i="1"/>
  <c r="D869" i="1"/>
  <c r="D871" i="1"/>
  <c r="D868" i="1"/>
  <c r="D866" i="1"/>
  <c r="D867" i="1"/>
  <c r="D892" i="1"/>
  <c r="D893" i="1"/>
  <c r="D522" i="1"/>
  <c r="D519" i="1"/>
  <c r="D756" i="1"/>
  <c r="D772" i="1"/>
  <c r="D769" i="1"/>
  <c r="D773" i="1"/>
  <c r="D579" i="1"/>
  <c r="D564" i="1"/>
  <c r="D563" i="1"/>
  <c r="D654" i="1"/>
  <c r="D711" i="1"/>
  <c r="D761" i="1"/>
  <c r="D771" i="1"/>
  <c r="D861" i="1"/>
  <c r="D394" i="1"/>
  <c r="D392" i="1"/>
  <c r="D481" i="1"/>
  <c r="D551" i="1"/>
  <c r="D610" i="1"/>
  <c r="D621" i="1"/>
  <c r="D607" i="1"/>
  <c r="D787" i="1"/>
  <c r="D775" i="1"/>
  <c r="D826" i="1"/>
  <c r="D820" i="1"/>
  <c r="D853" i="1"/>
  <c r="D850" i="1"/>
  <c r="D872" i="1"/>
  <c r="D865" i="1"/>
  <c r="D883" i="1"/>
  <c r="D751" i="1"/>
  <c r="D748" i="1"/>
  <c r="D862" i="1"/>
  <c r="I3" i="1"/>
  <c r="I7" i="1"/>
  <c r="I12" i="1"/>
  <c r="I19" i="1"/>
  <c r="I25" i="1"/>
  <c r="I28" i="1"/>
  <c r="I31" i="1"/>
  <c r="I39" i="1"/>
  <c r="I41" i="1"/>
  <c r="I44" i="1"/>
  <c r="I8" i="1"/>
  <c r="I10" i="1"/>
  <c r="I15" i="1"/>
  <c r="I23" i="1"/>
  <c r="I26" i="1"/>
  <c r="I32" i="1"/>
  <c r="I4" i="1"/>
  <c r="I9" i="1"/>
  <c r="I13" i="1"/>
  <c r="I18" i="1"/>
  <c r="I24" i="1"/>
  <c r="I27" i="1"/>
  <c r="I33" i="1"/>
  <c r="I40" i="1"/>
  <c r="I42" i="1"/>
  <c r="I5" i="1"/>
  <c r="I187" i="1"/>
  <c r="I204" i="1"/>
  <c r="I217" i="1"/>
  <c r="I231" i="1"/>
  <c r="I247" i="1"/>
  <c r="I261" i="1"/>
  <c r="I280" i="1"/>
  <c r="I294" i="1"/>
  <c r="I311" i="1"/>
  <c r="I346" i="1"/>
  <c r="I371" i="1"/>
  <c r="I149" i="1"/>
  <c r="I166" i="1"/>
  <c r="I185" i="1"/>
  <c r="I199" i="1"/>
  <c r="I215" i="1"/>
  <c r="I227" i="1"/>
  <c r="I252" i="1"/>
  <c r="I245" i="1"/>
  <c r="I264" i="1"/>
  <c r="I347" i="1"/>
  <c r="I375" i="1"/>
  <c r="I415" i="1"/>
  <c r="I430" i="1"/>
  <c r="I462" i="1"/>
  <c r="I476" i="1"/>
  <c r="I292" i="1"/>
  <c r="I306" i="1"/>
  <c r="I335" i="1"/>
  <c r="I360" i="1"/>
  <c r="I374" i="1"/>
  <c r="I405" i="1"/>
  <c r="I433" i="1"/>
  <c r="I248" i="1"/>
  <c r="I253" i="1"/>
  <c r="I260" i="1"/>
  <c r="I266" i="1"/>
  <c r="I283" i="1"/>
  <c r="I295" i="1"/>
  <c r="I300" i="1"/>
  <c r="I319" i="1"/>
  <c r="I327" i="1"/>
  <c r="I345" i="1"/>
  <c r="I356" i="1"/>
  <c r="I362" i="1"/>
  <c r="I370" i="1"/>
  <c r="I202" i="1"/>
  <c r="I216" i="1"/>
  <c r="I226" i="1"/>
  <c r="I242" i="1"/>
  <c r="I257" i="1"/>
  <c r="I281" i="1"/>
  <c r="I184" i="1"/>
  <c r="D416" i="1"/>
  <c r="D414" i="1"/>
  <c r="D578" i="1"/>
  <c r="D789" i="1"/>
  <c r="D782" i="1"/>
  <c r="D741" i="1"/>
  <c r="D743" i="1"/>
  <c r="D858" i="1"/>
  <c r="D857" i="1"/>
  <c r="D525" i="1"/>
  <c r="D598" i="1"/>
  <c r="D663" i="1"/>
  <c r="D642" i="1"/>
  <c r="D735" i="1"/>
  <c r="D804" i="1"/>
  <c r="D843" i="1"/>
  <c r="D774" i="1"/>
  <c r="D841" i="1"/>
  <c r="D864" i="1"/>
  <c r="D891" i="1"/>
  <c r="D395" i="1"/>
  <c r="D401" i="1"/>
  <c r="D396" i="1"/>
  <c r="D391" i="1"/>
  <c r="D389" i="1"/>
  <c r="D393" i="1"/>
  <c r="D399" i="1"/>
  <c r="D412" i="1"/>
  <c r="D484" i="1"/>
  <c r="D487" i="1"/>
  <c r="D490" i="1"/>
  <c r="D499" i="1"/>
  <c r="D498" i="1"/>
  <c r="D503" i="1"/>
  <c r="D505" i="1"/>
  <c r="D568" i="1"/>
  <c r="D565" i="1"/>
  <c r="D560" i="1"/>
  <c r="D567" i="1"/>
  <c r="D562" i="1"/>
  <c r="D570" i="1"/>
  <c r="D576" i="1"/>
  <c r="D575" i="1"/>
  <c r="D624" i="1"/>
  <c r="D622" i="1"/>
  <c r="D620" i="1"/>
  <c r="D625" i="1"/>
  <c r="D634" i="1"/>
  <c r="D637" i="1"/>
  <c r="D641" i="1"/>
  <c r="D640" i="1"/>
  <c r="D633" i="1"/>
  <c r="D679" i="1"/>
  <c r="D678" i="1"/>
  <c r="D673" i="1"/>
  <c r="D677" i="1"/>
  <c r="D671" i="1"/>
  <c r="D669" i="1"/>
  <c r="D675" i="1"/>
  <c r="D674" i="1"/>
  <c r="D676" i="1"/>
  <c r="D690" i="1"/>
  <c r="D694" i="1"/>
  <c r="D695" i="1"/>
  <c r="D715" i="1"/>
  <c r="D729" i="1"/>
  <c r="D723" i="1"/>
  <c r="D727" i="1"/>
  <c r="D721" i="1"/>
  <c r="D717" i="1"/>
  <c r="D724" i="1"/>
  <c r="D726" i="1"/>
  <c r="D718" i="1"/>
  <c r="D734" i="1"/>
  <c r="D739" i="1"/>
  <c r="D722" i="1"/>
  <c r="D725" i="1"/>
  <c r="D733" i="1"/>
  <c r="D738" i="1"/>
  <c r="D779" i="1"/>
  <c r="D778" i="1"/>
  <c r="D781" i="1"/>
  <c r="D796" i="1"/>
  <c r="D798" i="1"/>
  <c r="D808" i="1"/>
  <c r="D807" i="1"/>
  <c r="D806" i="1"/>
  <c r="D816" i="1"/>
  <c r="D822" i="1"/>
  <c r="D825" i="1"/>
  <c r="D445" i="1"/>
  <c r="B459" i="1"/>
  <c r="J459" i="1" s="1"/>
  <c r="B547" i="1"/>
  <c r="J547" i="1" s="1"/>
  <c r="B501" i="1"/>
  <c r="J501" i="1" s="1"/>
  <c r="B438" i="1"/>
  <c r="J438" i="1" s="1"/>
  <c r="B432" i="1"/>
  <c r="B442" i="1"/>
  <c r="J442" i="1" s="1"/>
</calcChain>
</file>

<file path=xl/sharedStrings.xml><?xml version="1.0" encoding="utf-8"?>
<sst xmlns="http://schemas.openxmlformats.org/spreadsheetml/2006/main" count="3529" uniqueCount="182">
  <si>
    <t>d</t>
  </si>
  <si>
    <t>mean channel diameter</t>
  </si>
  <si>
    <t>d=0.5*(di+do)=di+h/2</t>
  </si>
  <si>
    <t>the mid circle between the outside and inside diameter circles</t>
  </si>
  <si>
    <t>mm</t>
  </si>
  <si>
    <t>h</t>
  </si>
  <si>
    <t>channel width</t>
  </si>
  <si>
    <t>h=(do-di)/2</t>
  </si>
  <si>
    <t>the distance between the inside and outside diameters of the channel</t>
  </si>
  <si>
    <t>L</t>
  </si>
  <si>
    <t>channel length</t>
  </si>
  <si>
    <t>the distance from the top of the anode to the exit plane of the thruster</t>
  </si>
  <si>
    <t>P</t>
  </si>
  <si>
    <t>power</t>
  </si>
  <si>
    <t>Id * Ud</t>
  </si>
  <si>
    <t>total discharge power from the anode</t>
  </si>
  <si>
    <t>W</t>
  </si>
  <si>
    <t>Ud</t>
  </si>
  <si>
    <t>discharge voltage</t>
  </si>
  <si>
    <t>P/Id</t>
  </si>
  <si>
    <t>total discharge voltage from the anode</t>
  </si>
  <si>
    <t>V</t>
  </si>
  <si>
    <t>mdot</t>
  </si>
  <si>
    <t>anode mass flow rate</t>
  </si>
  <si>
    <t>total anode mass flow rate input</t>
  </si>
  <si>
    <t>mg/s</t>
  </si>
  <si>
    <t>thrust</t>
  </si>
  <si>
    <t>Total thrust</t>
  </si>
  <si>
    <t>total thrust produced</t>
  </si>
  <si>
    <t>mN</t>
  </si>
  <si>
    <t>ISP</t>
  </si>
  <si>
    <t>specific impulse</t>
  </si>
  <si>
    <t>T/(mdot * g0)</t>
  </si>
  <si>
    <t>fuel efficiency</t>
  </si>
  <si>
    <t>s</t>
  </si>
  <si>
    <t>type</t>
  </si>
  <si>
    <t>type of hall thruster e.g SPT, TAL</t>
  </si>
  <si>
    <t>configuration of hall thruster, can dramatically effect performance very important to not list incorrectly</t>
  </si>
  <si>
    <t>phi</t>
  </si>
  <si>
    <t>ionization energy in eV</t>
  </si>
  <si>
    <t>the amount of energy taken to ionize one atom into a +1ion</t>
  </si>
  <si>
    <t>M</t>
  </si>
  <si>
    <t>atomic mass in u</t>
  </si>
  <si>
    <t>the mass of one atom of the propellant</t>
  </si>
  <si>
    <t>name</t>
  </si>
  <si>
    <t>T</t>
  </si>
  <si>
    <t>Isp</t>
  </si>
  <si>
    <t>efficiency</t>
  </si>
  <si>
    <t>propellant</t>
  </si>
  <si>
    <t>channel_material</t>
  </si>
  <si>
    <t>Reference/Link</t>
  </si>
  <si>
    <t>NASA-457 HET</t>
  </si>
  <si>
    <t>Xenon</t>
  </si>
  <si>
    <t xml:space="preserve">Misuri, Tommaso &amp; Battista, Francesco &amp; Barbieri, Christian &amp; Marco, Enrico &amp; Andrenucci, Mariano. (2007). High Power Hall Thrusters Design Options. </t>
  </si>
  <si>
    <t>6kW IHI</t>
  </si>
  <si>
    <t>SPT</t>
  </si>
  <si>
    <t>H6</t>
  </si>
  <si>
    <t>D. M. Goebel, R. R. Hofer, I. G. Mikellides, I. Katz, J. E. Polk and B. N. Dotson, "Conducting Wall Hall Thrusters," in IEEE Transactions on Plasma Science, vol. 43, no. 1, pp. 118-126, Jan. 2015, doi: 10.1109/TPS.2014.2321110.</t>
  </si>
  <si>
    <t>H9 MUSCLE</t>
  </si>
  <si>
    <t>Krypton</t>
  </si>
  <si>
    <t>keywords: {Magnetic shielding;Graphite;Plasma temperature;Temperature measurement;Anodes;Magnetic noise;Hall effect devices;plasma propulsion.;Hall effect devices;plasma propulsion},</t>
  </si>
  <si>
    <t xml:space="preserve">Su, Leanne &amp; Roberts, Parker &amp; Gill, Tate &amp; Hurley, William &amp; Marks, Thomas &amp; Sercel, Christopher &amp; Allen, Madison &amp; Whittaker, Collin &amp; Viges, Eric &amp; Jorns, Benjamin. (2023). Operation and Performance of a Magnetically Shielded Hall Thruster at Ultrahigh Current Densities. 10.2514/6.2023-0842. </t>
  </si>
  <si>
    <t>H9</t>
  </si>
  <si>
    <t>NASA-173Mv1</t>
  </si>
  <si>
    <t>NASA-173Mv1 Anode 2</t>
  </si>
  <si>
    <t>NASA-173Mv2</t>
  </si>
  <si>
    <t>UM/AFRL P5</t>
  </si>
  <si>
    <t>SPT-100-FLIGHT</t>
  </si>
  <si>
    <t>Nakles, Michael R., et al. A Performance Comparison of Xenon and Krypton</t>
  </si>
  <si>
    <t>SPT-200</t>
  </si>
  <si>
    <t>H10</t>
  </si>
  <si>
    <t xml:space="preserve">Hofer, Richard &amp; Simmonds, Jacob &amp; Goebel, Dan &amp; Steinkraus, Joel &amp; Payman, Adele. (2024). The H10 High Power Density Hall Thruster. </t>
  </si>
  <si>
    <t>THT-VI</t>
  </si>
  <si>
    <t>SPT-140</t>
  </si>
  <si>
    <t>D. H. Manzella, C. Sarmiento, J. Sankovic and T. Haag, “Performance Evaluation of the SPT-140,” NASA/TM–97-206301, prepared for the 25th International Electric Propulsion Conference (IEPC-97-059), Cleveland, Ohio, Aug. 24-28, 1997, Dec. 1997.</t>
  </si>
  <si>
    <t>HET-1350PM V2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</si>
  <si>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https://doi.org/10.1016/j.actaastro.2021.05.020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</si>
  <si>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https://doi.org/10.1016/j.actaastro.2021.05.022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</si>
  <si>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https://doi.org/10.1016/j.actaastro.2021.05.025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</si>
  <si>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https://doi.org/10.1016/j.actaastro.2021.05.027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</si>
  <si>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https://doi.org/10.1016/j.actaastro.2021.05.029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</si>
  <si>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https://doi.org/10.1016/j.actaastro.2021.05.036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</si>
  <si>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https://doi.org/10.1016/j.actaastro.2021.05.035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</si>
  <si>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https://doi.org/10.1016/j.actaastro.2021.05.031</t>
  </si>
  <si>
    <t>Nitrogen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</si>
  <si>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https://doi.org/10.1016/j.actaastro.2021.05.030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</si>
  <si>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https://doi.org/10.1016/j.actaastro.2021.05.033</t>
  </si>
  <si>
    <t>HET-1350PM</t>
  </si>
  <si>
    <t>Fan, Haotian; Chen, Zhiguo; Ding, Yongjie; Wei, Liqiu; Li, Hong; Yu, Daren. (2021). Discharge characteristics of Hall thruster with large height-radius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</si>
  <si>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https://doi.org/10.1016/j.actaastro.2021.05.021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</si>
  <si>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https://doi.org/10.1016/j.actaastro.2021.05.023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</si>
  <si>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https://doi.org/10.1016/j.actaastro.2021.05.037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</si>
  <si>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https://doi.org/10.1016/j.actaastro.2021.05.034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</si>
  <si>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https://doi.org/10.1016/j.actaastro.2021.05.024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</si>
  <si>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https://doi.org/10.1016/j.actaastro.2021.05.028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</si>
  <si>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https://doi.org/10.1016/j.actaastro.2021.05.032</t>
  </si>
  <si>
    <t>Fan, Haotian; Chen, Zhiguo; Ding, Yongjie; Wei, Liqiu; Li, Hong; Yu, Daren. (2021). Discharge characteristics of Hall thruster with large height-radius, Design and Performance of a Lightweight, High Power Density Permanent Magnet Hall ratio. Acta Astronautica, 185, 206–214. https://doi.org/10.1016/j.actaastro.2021.05.026</t>
  </si>
  <si>
    <t>UAH-78AM</t>
  </si>
  <si>
    <t>Korolev, K. V. (2023). Hall effect thruster design via deep neural network for additive manufacturing. arXiv:2303.08227. Available at https://arxiv.org/abs/2303.08228</t>
  </si>
  <si>
    <t xml:space="preserve">Hopping, Ethan &amp; Huang, Wensheng &amp; Xu, Gabe. (2021). Small Hall Effect Thruster with 3D Printed Discharge Channel: Design and Thrust Measurements. Aerospace. 8. 227. 10.3390/aerospace8080227. </t>
  </si>
  <si>
    <t>Silverlight</t>
  </si>
  <si>
    <t>SHARK-600V</t>
  </si>
  <si>
    <t>Argon</t>
  </si>
  <si>
    <t>BHT-600</t>
  </si>
  <si>
    <t>Lee, Eunkwang; Kim, Younho; Lee, Hodong; Kim, Holak; Doh, Guentae; Lee, Dongho; Choe, Wonho. (2019). Scaling Approach for Sub-Kilowatt Hall-Effect Thrusters. Journal of Propulsion and Power, 35, 1–7. https://doi.org/10.2514/1.B37424</t>
  </si>
  <si>
    <t>BHT-600-I</t>
  </si>
  <si>
    <t>https://ntrs.nasa.gov/api/citations/20170001303/downloads/20170001303.pdf</t>
  </si>
  <si>
    <t>HEPS-500</t>
  </si>
  <si>
    <t>SPT-100</t>
  </si>
  <si>
    <t xml:space="preserve">Sankovic, John M.; Hamley, John A.; Haag, Thomas W. (1994). “Performance evaluation of the Russian SPT-100 thruster at NASA LeRC.” IEPC-93-094, E-8235, NASA-TM-106401. https://doi.org/ ( Document ID 19940019157 )  </t>
  </si>
  <si>
    <t>SPT-70</t>
  </si>
  <si>
    <t>A-3</t>
  </si>
  <si>
    <t>BPT-2000</t>
  </si>
  <si>
    <t>Magnesium</t>
  </si>
  <si>
    <r>
      <t xml:space="preserve">M. A. Hopkins and L. B. King, “Performance comparison between a magnesium- and xenon-fueled 2 kilowatt Hall thruster,” </t>
    </r>
    <r>
      <rPr>
        <i/>
        <sz val="11"/>
        <color theme="1"/>
        <rFont val="Calibri"/>
        <family val="2"/>
        <scheme val="minor"/>
      </rPr>
      <t>Journal of Propulsion and Power</t>
    </r>
    <r>
      <rPr>
        <sz val="11"/>
        <color theme="1"/>
        <rFont val="Calibri"/>
        <family val="2"/>
        <scheme val="minor"/>
      </rPr>
      <t>, vol. 32, no. 4, pp. 1015–1021, Jul. 2016, doi: 10.2514/1.B35731, J. L. Ross, “Probe studies of a Hall thruster at low voltages,” Ph.D. dissertation, Dept. Mech. Eng.–Eng. Mech., Michigan Technological Univ., Houghton, MI, USA, 2011. doi: 10.37099/mtu.dc.etds/405.</t>
    </r>
  </si>
  <si>
    <t>PPS-1350-E</t>
  </si>
  <si>
    <t>Safran Aircraft Engines. (n.d.). PPS®1350 [Stationary plasma thruster]: Spacecraft propulsion for orbit-topping and station-keeping. Retrieved from https://www.safran-group.com/products-services/pps-1350-stationary-plasma-thruster</t>
  </si>
  <si>
    <t>PPS-1350-S</t>
  </si>
  <si>
    <t>CAM200</t>
  </si>
  <si>
    <t>TUD-H3-P</t>
  </si>
  <si>
    <t xml:space="preserve">Gondol, Norman &amp; Drobny, Christian &amp; Neunzig, Oliver &amp; Tajmar, Martin. (2019). Development and Characterization of a Miniature Hall-Effect Thruster Using Permanent Magnets. </t>
  </si>
  <si>
    <t>SPT-50</t>
  </si>
  <si>
    <t>SPT-50M</t>
  </si>
  <si>
    <t>BHT‐1500‐C</t>
  </si>
  <si>
    <t>BHT-Bi-1500-V2</t>
  </si>
  <si>
    <t>Bismuth</t>
  </si>
  <si>
    <r>
      <t xml:space="preserve">Szabo, J., Robin, M., &amp; Hruby, V., “Bismuth Vapor Hall Effect Thruster Performance and Plume Experiments,” in </t>
    </r>
    <r>
      <rPr>
        <i/>
        <sz val="11"/>
        <color theme="1"/>
        <rFont val="Calibri"/>
        <family val="2"/>
        <scheme val="minor"/>
      </rPr>
      <t>Proc. 35th Int. Electric Propulsion Conf.</t>
    </r>
    <r>
      <rPr>
        <sz val="11"/>
        <color theme="1"/>
        <rFont val="Calibri"/>
        <family val="2"/>
        <scheme val="minor"/>
      </rPr>
      <t xml:space="preserve"> (IEPC-2017-25), Georgia Institute of Technology, Atlanta, GA, USA, Oct. 8–12, 2017.</t>
    </r>
  </si>
  <si>
    <t>BHT-1500</t>
  </si>
  <si>
    <t>Zinc</t>
  </si>
  <si>
    <t xml:space="preserve"> SPT</t>
  </si>
  <si>
    <t xml:space="preserve">J. Szabo, M. Robin, J. Duggan, R. Hofer, S. Paintal, B. Pote, B. Hruby, “Light Metal Propellant Hall Thrusters,” 31st International Electric Propulsion Conference (IEPC), IEPC-2009-138, 2009. </t>
  </si>
  <si>
    <t>MaSMiDm</t>
  </si>
  <si>
    <t>Korolev, K. V. (2023). Hall effect thruster design via deep neural network for additive manufacturing. arXiv:2303.08227. Available at https://arxiv.org/abs/2303.08230</t>
  </si>
  <si>
    <t>Ha-HET</t>
  </si>
  <si>
    <r>
      <t xml:space="preserve">V.-G. Tirila, </t>
    </r>
    <r>
      <rPr>
        <i/>
        <sz val="11"/>
        <color theme="1"/>
        <rFont val="Calibri"/>
        <family val="2"/>
        <scheme val="minor"/>
      </rPr>
      <t>Design and Demonstration of Hall Thrusters Operating on Alternative Propellants</t>
    </r>
    <r>
      <rPr>
        <sz val="11"/>
        <color theme="1"/>
        <rFont val="Calibri"/>
        <family val="2"/>
        <scheme val="minor"/>
      </rPr>
      <t>, Ph.D. dissertation, Univ. of Southampton, Southampton, U.K., 2023.</t>
    </r>
  </si>
  <si>
    <t>BHT-1000</t>
  </si>
  <si>
    <t>N. Z. Warner, “Performance testing and internal probe measurements of a high specific impulse Hall thruster,” M.S. thesis, Dept. Aeronautics &amp; Astronautics, Massachusetts Institute of Technology, Cambridge, MA, USA, 2003.</t>
  </si>
  <si>
    <t>MaSMi60</t>
  </si>
  <si>
    <t>Korolev, K. V. (2023). Hall effect thruster design via deep neural network for additive manufacturing. arXiv:2303.08227. Available at https://arxiv.org/abs/2303.08229</t>
  </si>
  <si>
    <t>KHT-40</t>
  </si>
  <si>
    <t>KM-37</t>
  </si>
  <si>
    <t>HEPS-200</t>
  </si>
  <si>
    <t>KHT-50</t>
  </si>
  <si>
    <t>KM-32</t>
  </si>
  <si>
    <t>CHT-Zn</t>
  </si>
  <si>
    <t>IEPC_2022_Performance_Investigation_of_Zinc_Propellant_in_sub_kW_class_Hall_Thrusters_284.pdf</t>
  </si>
  <si>
    <t>SPT-30</t>
  </si>
  <si>
    <t>BHT-200</t>
  </si>
  <si>
    <t>HET-100</t>
  </si>
  <si>
    <t>50–100 W Hall thruster</t>
  </si>
  <si>
    <t>HEKT-100</t>
  </si>
  <si>
    <t>SPT-20</t>
  </si>
  <si>
    <t>SPT-25</t>
  </si>
  <si>
    <t>Music-si</t>
  </si>
  <si>
    <t>Korolev, K. V. (2023). Hall effect thruster design via deep neural network for additive manufacturing. arXiv:2303.08227. Available at https://arxiv.org/abs/2303.08227</t>
  </si>
  <si>
    <t>https://electricrocket.org/IEPC/35_2.pdf</t>
  </si>
  <si>
    <t xml:space="preserve"> PPS-20k ML</t>
  </si>
  <si>
    <t>T-140</t>
  </si>
  <si>
    <t>M26 Boron Nitride</t>
  </si>
  <si>
    <t>Symbol</t>
  </si>
  <si>
    <t>Formulas</t>
  </si>
  <si>
    <t>Variables</t>
  </si>
  <si>
    <t>Descriptions</t>
  </si>
  <si>
    <t>Units</t>
  </si>
  <si>
    <t>eV</t>
  </si>
  <si>
    <t>u</t>
  </si>
  <si>
    <r>
      <t xml:space="preserve">T. Li, Z. Jiang, X. Guo, Z. Ning, and D. Yu, </t>
    </r>
    <r>
      <rPr>
        <i/>
        <sz val="11"/>
        <rFont val="Calibri"/>
        <family val="2"/>
        <scheme val="minor"/>
      </rPr>
      <t>“Performance characterization of a 50–100 W Hall thruster with a center-mounted hollow cathode,”</t>
    </r>
    <r>
      <rPr>
        <sz val="11"/>
        <rFont val="Calibri"/>
        <family val="2"/>
        <scheme val="minor"/>
      </rPr>
      <t xml:space="preserve"> presented at the </t>
    </r>
    <r>
      <rPr>
        <b/>
        <sz val="11"/>
        <rFont val="Calibri"/>
        <family val="2"/>
        <scheme val="minor"/>
      </rPr>
      <t>39th International Electric Propulsion Conference (IEPC)</t>
    </r>
    <r>
      <rPr>
        <sz val="11"/>
        <rFont val="Calibri"/>
        <family val="2"/>
        <scheme val="minor"/>
      </rPr>
      <t xml:space="preserve">, Imperial College London, London, United Kingdom, 14–19 Sep. 2025, Paper </t>
    </r>
    <r>
      <rPr>
        <b/>
        <sz val="11"/>
        <rFont val="Calibri"/>
        <family val="2"/>
        <scheme val="minor"/>
      </rPr>
      <t>IEPC-2025-064</t>
    </r>
    <r>
      <rPr>
        <sz val="11"/>
        <rFont val="Calibri"/>
        <family val="2"/>
        <scheme val="minor"/>
      </rPr>
      <t>, Electric Rocket Propulsion Society, 2025.</t>
    </r>
  </si>
  <si>
    <r>
      <t>T. F. Munro-O’Brien and C. N. Ryan, ‘Performance of a low power Hall effect thruster with several gaseous propellants’, </t>
    </r>
    <r>
      <rPr>
        <i/>
        <sz val="10"/>
        <rFont val="Arial"/>
        <family val="2"/>
      </rPr>
      <t>Acta Astronautica</t>
    </r>
    <r>
      <rPr>
        <sz val="10"/>
        <rFont val="Arial"/>
        <family val="2"/>
      </rPr>
      <t>, vol. 206, pp. 257–273, 2023.</t>
    </r>
  </si>
  <si>
    <r>
      <t xml:space="preserve">R. W. Conversano, R. B. Lobbia, T. V. Kerber, K. C. Tilley, D. M. Goebel, and S. W. Reilly, “Performance characterization of a low-power magnetically shielded Hall thruster with an internally-mounted hollow cathode,” </t>
    </r>
    <r>
      <rPr>
        <i/>
        <sz val="11"/>
        <rFont val="Calibri"/>
        <family val="2"/>
        <scheme val="minor"/>
      </rPr>
      <t>Plasma Sources Science and Technology</t>
    </r>
    <r>
      <rPr>
        <sz val="11"/>
        <rFont val="Calibri"/>
        <family val="2"/>
        <scheme val="minor"/>
      </rPr>
      <t>, vol. 28, no. 10, Art. no. 105011, 2019, doi: 10.1088/1361-6595/ab47de.</t>
    </r>
  </si>
  <si>
    <r>
      <t xml:space="preserve">R. W. Conversano, D. M. Goebel, R. R. Hofer, I. G. Mikellides, I. Katz, and R. E. Wirz, “Magnetically Shielded Miniature Hall Thruster: Design Improvement and Performance Analysis,” in </t>
    </r>
    <r>
      <rPr>
        <i/>
        <sz val="11"/>
        <rFont val="Calibri"/>
        <family val="2"/>
        <scheme val="minor"/>
      </rPr>
      <t>Proc. Joint 30th Int. Symp. on Space Technology and Science (ISTS), 34th Int. Electr. Propulsion Conf. (IEPC) and 6th Nano-satellite Symposium</t>
    </r>
    <r>
      <rPr>
        <sz val="11"/>
        <rFont val="Calibri"/>
        <family val="2"/>
        <scheme val="minor"/>
      </rPr>
      <t>, Kobe-Hyogo, Japan, Jul. 4-10, 2015, paper IEPC-2015-100/ISTS-2015-b-100.</t>
    </r>
  </si>
  <si>
    <r>
      <t xml:space="preserve">V.-G. Tirila, </t>
    </r>
    <r>
      <rPr>
        <i/>
        <sz val="11"/>
        <rFont val="Calibri"/>
        <family val="2"/>
        <scheme val="minor"/>
      </rPr>
      <t>Design and Demonstration of Hall Thrusters Operating on Alternative Propellants</t>
    </r>
    <r>
      <rPr>
        <sz val="11"/>
        <rFont val="Calibri"/>
        <family val="2"/>
        <scheme val="minor"/>
      </rPr>
      <t>, Ph.D. dissertation, Univ. of Southampton, Southampton, U.K., 2023.</t>
    </r>
  </si>
  <si>
    <r>
      <t xml:space="preserve">P. Parks and C. Ryan, “In-situ lunar propellants for hall effect thrusters,” in </t>
    </r>
    <r>
      <rPr>
        <i/>
        <sz val="11"/>
        <rFont val="Calibri"/>
        <family val="2"/>
        <scheme val="minor"/>
      </rPr>
      <t>Proc. 39th International Electric Propulsion Conference (IEPC)</t>
    </r>
    <r>
      <rPr>
        <sz val="11"/>
        <rFont val="Calibri"/>
        <family val="2"/>
        <scheme val="minor"/>
      </rPr>
      <t>, London, United Kingdom, Sep. 14–19, 2025.</t>
    </r>
  </si>
  <si>
    <r>
      <t xml:space="preserve">Hofer, R. R., &amp; Jacobson, D. (2004). </t>
    </r>
    <r>
      <rPr>
        <i/>
        <sz val="11"/>
        <rFont val="Calibri"/>
        <family val="2"/>
        <scheme val="minor"/>
      </rPr>
      <t>Development and characterization of high-efficiency, high-specific impulse xenon Hall thrusters</t>
    </r>
    <r>
      <rPr>
        <sz val="11"/>
        <rFont val="Calibri"/>
        <family val="2"/>
        <scheme val="minor"/>
      </rPr>
      <t xml:space="preserve"> (NASA/CR-2004-213099). NASA Glenn Research Cente</t>
    </r>
  </si>
  <si>
    <r>
      <t xml:space="preserve">M. A. Hopkins and L. B. King, “Performance comparison between a magnesium- and xenon-fueled 2 kilowatt Hall thruster,” </t>
    </r>
    <r>
      <rPr>
        <i/>
        <sz val="11"/>
        <rFont val="Calibri"/>
        <family val="2"/>
        <scheme val="minor"/>
      </rPr>
      <t>Journal of Propulsion and Power</t>
    </r>
    <r>
      <rPr>
        <sz val="11"/>
        <rFont val="Calibri"/>
        <family val="2"/>
        <scheme val="minor"/>
      </rPr>
      <t>, vol. 32, no. 4, pp. 1015–1021, Jul. 2016, doi: 10.2514/1.B35731, J. L. Ross, “Probe studies of a Hall thruster at low voltages,” Ph.D. dissertation, Dept. Mech. Eng.–Eng. Mech., Michigan Technological Univ., Houghton, MI, USA, 2011. doi: 10.37099/mtu.dc.etds/405.</t>
    </r>
  </si>
  <si>
    <r>
      <t xml:space="preserve">J. Szabo, R. Tedrake, G. Kolencik and B. Pote, “Measurements of a Krypton Fed 1.5 kW Hall Effect Thruster with a Centrally Located Cathode,” in </t>
    </r>
    <r>
      <rPr>
        <i/>
        <sz val="11"/>
        <rFont val="Calibri"/>
        <family val="2"/>
        <scheme val="minor"/>
      </rPr>
      <t>Proc. 35th Int. Electric Propulsion Conf.</t>
    </r>
    <r>
      <rPr>
        <sz val="11"/>
        <rFont val="Calibri"/>
        <family val="2"/>
        <scheme val="minor"/>
      </rPr>
      <t xml:space="preserve"> (IEPC-2017-26), Atlanta, Georgia, USA, Oct. 8-12 2017.</t>
    </r>
  </si>
  <si>
    <r>
      <t xml:space="preserve">T. F. Munro-O’Brien and C. N. Ryan, “Effect of channel width on the performance of a modular Hall effect thruster operating on Xenon, Krypton, and Argon,” in </t>
    </r>
    <r>
      <rPr>
        <i/>
        <sz val="11"/>
        <rFont val="Calibri"/>
        <family val="2"/>
        <scheme val="minor"/>
      </rPr>
      <t>Proc. 39th International Electric Propulsion Conference (IEPC)</t>
    </r>
    <r>
      <rPr>
        <sz val="11"/>
        <rFont val="Calibri"/>
        <family val="2"/>
        <scheme val="minor"/>
      </rPr>
      <t>, London, United Kingdom, Sep. 14–19, 2025.</t>
    </r>
  </si>
  <si>
    <r>
      <t xml:space="preserve">B. Arkhipov, L. Krochak, N. Maslennikov, and F. Scortecci, “Investigation of SPT-200 operating characteristics at power levels up to 12 kW,” in </t>
    </r>
    <r>
      <rPr>
        <i/>
        <sz val="11"/>
        <rFont val="Calibri"/>
        <family val="2"/>
        <scheme val="minor"/>
      </rPr>
      <t>Proc. 25th Int. Electric Propulsion Conf. (IEPC-97-090)</t>
    </r>
    <r>
      <rPr>
        <sz val="11"/>
        <rFont val="Calibri"/>
        <family val="2"/>
        <scheme val="minor"/>
      </rPr>
      <t>, Cleveland, OH, USA, Aug. 24–28, 1997.</t>
    </r>
  </si>
  <si>
    <r>
      <t xml:space="preserve">M. Eladl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 xml:space="preserve">., “High current density operation of a 4.5-kW Hall effect thruster on krypton,” </t>
    </r>
    <r>
      <rPr>
        <i/>
        <sz val="11"/>
        <rFont val="Calibri"/>
        <family val="2"/>
        <scheme val="minor"/>
      </rPr>
      <t>Journal of Electric Propulsion</t>
    </r>
    <r>
      <rPr>
        <sz val="11"/>
        <rFont val="Calibri"/>
        <family val="2"/>
        <scheme val="minor"/>
      </rPr>
      <t>, vol. 5, no. 1, 2026, doi: 10.1007/s44205-026-00186-w. “High current density operation of a 4.5-kW Hall effect thruster on krypton,” Journal of Electric Propulsion, 2026.</t>
    </r>
  </si>
  <si>
    <r>
      <t xml:space="preserve">Y. Mito, T. Ikeda, N. Sugimoto, K. Togawa and H. Tahara, "Research and development of high-power high-efficiency hall-type ion engines for space exploration," </t>
    </r>
    <r>
      <rPr>
        <i/>
        <sz val="11"/>
        <rFont val="Calibri"/>
        <family val="2"/>
        <scheme val="minor"/>
      </rPr>
      <t>2012 International Conference on Renewable Energy Research and Applications (ICRERA)</t>
    </r>
    <r>
      <rPr>
        <sz val="11"/>
        <rFont val="Calibri"/>
        <family val="2"/>
        <scheme val="minor"/>
      </rPr>
      <t>, Nagasaki, Japan, 2012, pp. 1-4, doi: 10.1109/ICRERA.2012.6477454.</t>
    </r>
  </si>
  <si>
    <r>
      <t xml:space="preserve">Hofer, R. R., Lobbia, R. B., Chaplin, V., Lopez Ortega, A., Mikellides, I. G., and Gallimore, A. D., “The H9 Magnetically Shielded Hall Thruster,” in </t>
    </r>
    <r>
      <rPr>
        <i/>
        <sz val="11"/>
        <rFont val="Calibri"/>
        <family val="2"/>
        <scheme val="minor"/>
      </rPr>
      <t>Proc. 35th Int. Electric Propulsion Conference (IEPC 2017)</t>
    </r>
    <r>
      <rPr>
        <sz val="11"/>
        <rFont val="Calibri"/>
        <family val="2"/>
        <scheme val="minor"/>
      </rPr>
      <t>, Atlanta, GA, USA, Oct. 8-12 2017, paper IEPC-2017-232.</t>
    </r>
  </si>
  <si>
    <r>
      <t xml:space="preserve">I. Funaki, S. Cho, T. Sano, T. Fukatsu, Y. Tashiro, T. Shiiki, Y. Nakamura, H. Watanabe, K. Kubota, Y. Matsunaga, and K. Fuchigami, “Development of a 6-kW-class Hall thruster for geostationary missions,” </t>
    </r>
    <r>
      <rPr>
        <i/>
        <sz val="11"/>
        <rFont val="Calibri"/>
        <family val="2"/>
        <scheme val="minor"/>
      </rPr>
      <t>Acta Astronautica</t>
    </r>
    <r>
      <rPr>
        <sz val="11"/>
        <rFont val="Calibri"/>
        <family val="2"/>
        <scheme val="minor"/>
      </rPr>
      <t>, vol. 170, pp. 163–171, Oct. 2019, doi: 10.1016/j.actaastro.2019.08.029.</t>
    </r>
  </si>
  <si>
    <r>
      <t xml:space="preserve">S. Zurbach, N. Cornu and P. Lasgorceix, “Performance Evaluation of a 20 kW Hall Effect Thruster,” presented at the </t>
    </r>
    <r>
      <rPr>
        <b/>
        <i/>
        <sz val="11"/>
        <rFont val="Calibri"/>
        <family val="2"/>
        <scheme val="minor"/>
      </rPr>
      <t>32nd International Electric Propulsion Conference (IEPC)</t>
    </r>
    <r>
      <rPr>
        <b/>
        <sz val="11"/>
        <rFont val="Calibri"/>
        <family val="2"/>
        <scheme val="minor"/>
      </rPr>
      <t>, Wiesbaden, Germany, Sept. 11–15, 2011.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</si>
</sst>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1F1F1F"/>
      <name val="ElsevierGulliver"/>
      <charset val="1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9" fontId="0" fillId="0" borderId="0" xfId="0" applyNumberFormat="1"/>
    <xf numFmtId="0" fontId="4" fillId="0" borderId="0" xfId="1"/>
    <xf numFmtId="0" fontId="6" fillId="0" borderId="0" xfId="0" applyFont="1"/>
    <xf numFmtId="2" fontId="0" fillId="0" borderId="0" xfId="0" applyNumberFormat="1"/>
    <xf numFmtId="0" fontId="7" fillId="0" borderId="0" xfId="0" applyFont="1"/>
    <xf numFmtId="0" fontId="0" fillId="0" borderId="1" xfId="0" applyBorder="1"/>
    <xf numFmtId="0" fontId="0" fillId="2" borderId="0" xfId="0" applyFill="1"/>
    <xf numFmtId="0" fontId="6" fillId="2" borderId="0" xfId="0" applyFont="1" applyFill="1"/>
    <xf numFmtId="2" fontId="6" fillId="0" borderId="0" xfId="0" applyNumberFormat="1" applyFont="1"/>
    <xf numFmtId="2" fontId="6" fillId="2" borderId="0" xfId="0" applyNumberFormat="1" applyFont="1" applyFill="1"/>
    <xf numFmtId="2" fontId="8" fillId="0" borderId="0" xfId="0" applyNumberFormat="1" applyFont="1"/>
    <xf numFmtId="2" fontId="0" fillId="2" borderId="0" xfId="0" applyNumberFormat="1" applyFill="1"/>
    <xf numFmtId="2" fontId="1" fillId="0" borderId="0" xfId="0" applyNumberFormat="1" applyFont="1"/>
    <xf numFmtId="2" fontId="2" fillId="0" borderId="0" xfId="0" applyNumberFormat="1" applyFont="1"/>
    <xf numFmtId="0" fontId="0" fillId="0" borderId="0" xfId="0" applyAlignment="1">
      <alignment wrapText="1"/>
    </xf>
    <xf numFmtId="0" fontId="9" fillId="3" borderId="2" xfId="0" applyFont="1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1" applyFont="1" applyAlignment="1">
      <alignment wrapText="1"/>
    </xf>
    <xf numFmtId="0" fontId="14" fillId="2" borderId="0" xfId="1" applyFont="1" applyFill="1" applyAlignment="1">
      <alignment wrapText="1"/>
    </xf>
    <xf numFmtId="0" fontId="1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E8270C-B141-4B0E-AC46-F76D6DA8CAC5}" name="Table2" displayName="Table2" ref="A1:P926" totalsRowShown="0">
  <autoFilter ref="A1:P926" xr:uid="{9DE8270C-B141-4B0E-AC46-F76D6DA8CAC5}">
    <filterColumn colId="10">
      <filters>
        <filter val="Argon"/>
        <filter val="Krypton"/>
        <filter val="Xenon"/>
      </filters>
    </filterColumn>
  </autoFilter>
  <sortState xmlns:xlrd2="http://schemas.microsoft.com/office/spreadsheetml/2017/richdata2" ref="A3:P926">
    <sortCondition ref="B1:B926"/>
  </sortState>
  <tableColumns count="16">
    <tableColumn id="1" xr3:uid="{2192B89E-7859-4612-BCAB-A99C8726BAB6}" name="name"/>
    <tableColumn id="2" xr3:uid="{8AC07CAB-D9F4-4B0E-B38C-404559CB6CE0}" name="P" dataDxfId="10"/>
    <tableColumn id="3" xr3:uid="{9592B4DC-CBA6-4391-8DED-F7E65F7E994A}" name="Ud" dataDxfId="9"/>
    <tableColumn id="4" xr3:uid="{25AB596C-059A-4024-BEFF-F99FCFEB15E0}" name="d" dataDxfId="8"/>
    <tableColumn id="5" xr3:uid="{8AB58A9E-F728-413E-84D0-56650DEF52B5}" name="h" dataDxfId="7"/>
    <tableColumn id="6" xr3:uid="{EA41858A-BCBF-419C-9260-3E3B856F119E}" name="L" dataDxfId="6"/>
    <tableColumn id="7" xr3:uid="{FAC839BF-FC4C-4121-AF2C-FDDB24A100FB}" name="mdot" dataDxfId="5"/>
    <tableColumn id="8" xr3:uid="{60ECC0C4-597E-4C8C-8C4F-BD9D99247272}" name="T" dataDxfId="4"/>
    <tableColumn id="9" xr3:uid="{E02C446F-88D1-4C3D-A1CB-BB9925B7A8F8}" name="Isp" dataDxfId="3"/>
    <tableColumn id="10" xr3:uid="{C1571F6B-443C-46AB-88C0-A22052820896}" name="efficiency" dataDxfId="2"/>
    <tableColumn id="11" xr3:uid="{DA6CD8F9-4042-4FB3-9CAD-39D597AD316B}" name="propellant"/>
    <tableColumn id="15" xr3:uid="{29890B07-163D-47DF-838B-5D35F007C8D6}" name="phi" dataDxfId="1"/>
    <tableColumn id="16" xr3:uid="{ADB65FC8-C082-4E09-B003-43E0A7E0BC42}" name="M" dataDxfId="0"/>
    <tableColumn id="12" xr3:uid="{8D99F0E7-CAB0-4124-9488-460064892196}" name="type"/>
    <tableColumn id="13" xr3:uid="{5DFD55B2-C8CC-4BA8-A215-A74E01389300}" name="channel_material"/>
    <tableColumn id="14" xr3:uid="{70425622-5C5B-4B58-B1C8-70C3A4306EF1}" name="Reference/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prints.soton.ac.uk/474375/1/IEPC_2022_Performance_Investigation_of_Zinc_Propellant_in_sub_kW_class_Hall_Thrusters_284.pdf" TargetMode="External"/><Relationship Id="rId18" Type="http://schemas.openxmlformats.org/officeDocument/2006/relationships/hyperlink" Target="https://electricrocket.org/IEPC/35_2.pdf" TargetMode="External"/><Relationship Id="rId26" Type="http://schemas.openxmlformats.org/officeDocument/2006/relationships/hyperlink" Target="https://electricrocket.org/IEPC/35_2.pdf" TargetMode="External"/><Relationship Id="rId39" Type="http://schemas.openxmlformats.org/officeDocument/2006/relationships/hyperlink" Target="https://electricrocket.org/IEPC/35_2.pdf" TargetMode="External"/><Relationship Id="rId21" Type="http://schemas.openxmlformats.org/officeDocument/2006/relationships/hyperlink" Target="https://electricrocket.org/IEPC/35_2.pdf" TargetMode="External"/><Relationship Id="rId34" Type="http://schemas.openxmlformats.org/officeDocument/2006/relationships/hyperlink" Target="https://electricrocket.org/IEPC/35_2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richard.hofer.com/pdf/iepc-2009-138.pdf?utm_source=chatgpt.com" TargetMode="External"/><Relationship Id="rId2" Type="http://schemas.openxmlformats.org/officeDocument/2006/relationships/hyperlink" Target="https://richard.hofer.com/pdf/iepc-2009-138.pdf?utm_source=chatgpt.com" TargetMode="External"/><Relationship Id="rId16" Type="http://schemas.openxmlformats.org/officeDocument/2006/relationships/hyperlink" Target="https://ntrs.nasa.gov/api/citations/20170001303/downloads/20170001303.pdf" TargetMode="External"/><Relationship Id="rId20" Type="http://schemas.openxmlformats.org/officeDocument/2006/relationships/hyperlink" Target="https://electricrocket.org/IEPC/35_2.pdf" TargetMode="External"/><Relationship Id="rId29" Type="http://schemas.openxmlformats.org/officeDocument/2006/relationships/hyperlink" Target="https://electricrocket.org/IEPC/35_2.pdf" TargetMode="External"/><Relationship Id="rId41" Type="http://schemas.openxmlformats.org/officeDocument/2006/relationships/hyperlink" Target="https://electricrocket.org/IEPC/35_2.pdf" TargetMode="External"/><Relationship Id="rId1" Type="http://schemas.openxmlformats.org/officeDocument/2006/relationships/hyperlink" Target="https://richard.hofer.com/pdf/iepc-2009-138.pdf?utm_source=chatgpt.com" TargetMode="External"/><Relationship Id="rId6" Type="http://schemas.openxmlformats.org/officeDocument/2006/relationships/hyperlink" Target="https://richard.hofer.com/pdf/iepc-2009-138.pdf?utm_source=chatgpt.com" TargetMode="External"/><Relationship Id="rId11" Type="http://schemas.openxmlformats.org/officeDocument/2006/relationships/hyperlink" Target="https://eprints.soton.ac.uk/474375/1/IEPC_2022_Performance_Investigation_of_Zinc_Propellant_in_sub_kW_class_Hall_Thrusters_284.pdf" TargetMode="External"/><Relationship Id="rId24" Type="http://schemas.openxmlformats.org/officeDocument/2006/relationships/hyperlink" Target="https://electricrocket.org/IEPC/35_2.pdf" TargetMode="External"/><Relationship Id="rId32" Type="http://schemas.openxmlformats.org/officeDocument/2006/relationships/hyperlink" Target="https://electricrocket.org/IEPC/35_2.pdf" TargetMode="External"/><Relationship Id="rId37" Type="http://schemas.openxmlformats.org/officeDocument/2006/relationships/hyperlink" Target="https://electricrocket.org/IEPC/35_2.pdf" TargetMode="External"/><Relationship Id="rId40" Type="http://schemas.openxmlformats.org/officeDocument/2006/relationships/hyperlink" Target="https://electricrocket.org/IEPC/35_2.pdf" TargetMode="External"/><Relationship Id="rId5" Type="http://schemas.openxmlformats.org/officeDocument/2006/relationships/hyperlink" Target="https://richard.hofer.com/pdf/iepc-2009-138.pdf?utm_source=chatgpt.com" TargetMode="External"/><Relationship Id="rId15" Type="http://schemas.openxmlformats.org/officeDocument/2006/relationships/hyperlink" Target="https://ntrs.nasa.gov/api/citations/20170001303/downloads/20170001303.pdf" TargetMode="External"/><Relationship Id="rId23" Type="http://schemas.openxmlformats.org/officeDocument/2006/relationships/hyperlink" Target="https://electricrocket.org/IEPC/35_2.pdf" TargetMode="External"/><Relationship Id="rId28" Type="http://schemas.openxmlformats.org/officeDocument/2006/relationships/hyperlink" Target="https://electricrocket.org/IEPC/35_2.pdf" TargetMode="External"/><Relationship Id="rId36" Type="http://schemas.openxmlformats.org/officeDocument/2006/relationships/hyperlink" Target="https://electricrocket.org/IEPC/35_2.pdf" TargetMode="External"/><Relationship Id="rId10" Type="http://schemas.openxmlformats.org/officeDocument/2006/relationships/hyperlink" Target="https://eprints.soton.ac.uk/474375/1/IEPC_2022_Performance_Investigation_of_Zinc_Propellant_in_sub_kW_class_Hall_Thrusters_284.pdf" TargetMode="External"/><Relationship Id="rId19" Type="http://schemas.openxmlformats.org/officeDocument/2006/relationships/hyperlink" Target="https://electricrocket.org/IEPC/35_2.pdf" TargetMode="External"/><Relationship Id="rId31" Type="http://schemas.openxmlformats.org/officeDocument/2006/relationships/hyperlink" Target="https://electricrocket.org/IEPC/35_2.pdf" TargetMode="External"/><Relationship Id="rId4" Type="http://schemas.openxmlformats.org/officeDocument/2006/relationships/hyperlink" Target="https://richard.hofer.com/pdf/iepc-2009-138.pdf?utm_source=chatgpt.com" TargetMode="External"/><Relationship Id="rId9" Type="http://schemas.openxmlformats.org/officeDocument/2006/relationships/hyperlink" Target="https://richard.hofer.com/pdf/iepc-2009-138.pdf?utm_source=chatgpt.com" TargetMode="External"/><Relationship Id="rId14" Type="http://schemas.openxmlformats.org/officeDocument/2006/relationships/hyperlink" Target="https://ntrs.nasa.gov/api/citations/20170001303/downloads/20170001303.pdf" TargetMode="External"/><Relationship Id="rId22" Type="http://schemas.openxmlformats.org/officeDocument/2006/relationships/hyperlink" Target="https://electricrocket.org/IEPC/35_2.pdf" TargetMode="External"/><Relationship Id="rId27" Type="http://schemas.openxmlformats.org/officeDocument/2006/relationships/hyperlink" Target="https://electricrocket.org/IEPC/35_2.pdf" TargetMode="External"/><Relationship Id="rId30" Type="http://schemas.openxmlformats.org/officeDocument/2006/relationships/hyperlink" Target="https://electricrocket.org/IEPC/35_2.pdf" TargetMode="External"/><Relationship Id="rId35" Type="http://schemas.openxmlformats.org/officeDocument/2006/relationships/hyperlink" Target="https://electricrocket.org/IEPC/35_2.pdf" TargetMode="External"/><Relationship Id="rId43" Type="http://schemas.openxmlformats.org/officeDocument/2006/relationships/table" Target="../tables/table1.xml"/><Relationship Id="rId8" Type="http://schemas.openxmlformats.org/officeDocument/2006/relationships/hyperlink" Target="https://richard.hofer.com/pdf/iepc-2009-138.pdf?utm_source=chatgpt.com" TargetMode="External"/><Relationship Id="rId3" Type="http://schemas.openxmlformats.org/officeDocument/2006/relationships/hyperlink" Target="https://richard.hofer.com/pdf/iepc-2009-138.pdf?utm_source=chatgpt.com" TargetMode="External"/><Relationship Id="rId12" Type="http://schemas.openxmlformats.org/officeDocument/2006/relationships/hyperlink" Target="https://eprints.soton.ac.uk/474375/1/IEPC_2022_Performance_Investigation_of_Zinc_Propellant_in_sub_kW_class_Hall_Thrusters_284.pdf" TargetMode="External"/><Relationship Id="rId17" Type="http://schemas.openxmlformats.org/officeDocument/2006/relationships/hyperlink" Target="https://electricrocket.org/IEPC/35_2.pdf" TargetMode="External"/><Relationship Id="rId25" Type="http://schemas.openxmlformats.org/officeDocument/2006/relationships/hyperlink" Target="https://electricrocket.org/IEPC/35_2.pdf" TargetMode="External"/><Relationship Id="rId33" Type="http://schemas.openxmlformats.org/officeDocument/2006/relationships/hyperlink" Target="https://electricrocket.org/IEPC/35_2.pdf" TargetMode="External"/><Relationship Id="rId38" Type="http://schemas.openxmlformats.org/officeDocument/2006/relationships/hyperlink" Target="https://electricrocket.org/IEPC/35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705F-2974-42A4-A46B-66C277009688}">
  <dimension ref="A1:E12"/>
  <sheetViews>
    <sheetView workbookViewId="0">
      <selection activeCell="C6" sqref="C6"/>
    </sheetView>
  </sheetViews>
  <sheetFormatPr defaultRowHeight="14.5"/>
  <cols>
    <col min="2" max="2" width="27.81640625" bestFit="1" customWidth="1"/>
    <col min="3" max="3" width="21.08984375" customWidth="1"/>
    <col min="4" max="4" width="87.6328125" bestFit="1" customWidth="1"/>
  </cols>
  <sheetData>
    <row r="1" spans="1:5">
      <c r="A1" s="17" t="s">
        <v>159</v>
      </c>
      <c r="B1" s="17" t="s">
        <v>161</v>
      </c>
      <c r="C1" s="17" t="s">
        <v>160</v>
      </c>
      <c r="D1" s="17" t="s">
        <v>162</v>
      </c>
      <c r="E1" s="17" t="s">
        <v>163</v>
      </c>
    </row>
    <row r="2" spans="1:5">
      <c r="A2" s="18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s="18" t="s">
        <v>5</v>
      </c>
      <c r="B3" t="s">
        <v>6</v>
      </c>
      <c r="C3" t="s">
        <v>7</v>
      </c>
      <c r="D3" t="s">
        <v>8</v>
      </c>
      <c r="E3" t="s">
        <v>4</v>
      </c>
    </row>
    <row r="4" spans="1:5">
      <c r="A4" s="18" t="s">
        <v>9</v>
      </c>
      <c r="B4" t="s">
        <v>10</v>
      </c>
      <c r="D4" t="s">
        <v>11</v>
      </c>
      <c r="E4" t="s">
        <v>4</v>
      </c>
    </row>
    <row r="5" spans="1:5">
      <c r="A5" s="18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s="18" t="s">
        <v>17</v>
      </c>
      <c r="B6" t="s">
        <v>18</v>
      </c>
      <c r="C6" t="s">
        <v>19</v>
      </c>
      <c r="D6" t="s">
        <v>20</v>
      </c>
      <c r="E6" t="s">
        <v>21</v>
      </c>
    </row>
    <row r="7" spans="1:5">
      <c r="A7" s="18" t="s">
        <v>22</v>
      </c>
      <c r="B7" t="s">
        <v>23</v>
      </c>
      <c r="D7" t="s">
        <v>24</v>
      </c>
      <c r="E7" t="s">
        <v>25</v>
      </c>
    </row>
    <row r="8" spans="1:5">
      <c r="A8" s="18" t="s">
        <v>26</v>
      </c>
      <c r="B8" t="s">
        <v>27</v>
      </c>
      <c r="D8" t="s">
        <v>28</v>
      </c>
      <c r="E8" t="s">
        <v>29</v>
      </c>
    </row>
    <row r="9" spans="1:5">
      <c r="A9" s="18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s="18" t="s">
        <v>35</v>
      </c>
      <c r="B10" t="s">
        <v>36</v>
      </c>
      <c r="D10" t="s">
        <v>37</v>
      </c>
    </row>
    <row r="11" spans="1:5">
      <c r="A11" s="18" t="s">
        <v>38</v>
      </c>
      <c r="B11" t="s">
        <v>39</v>
      </c>
      <c r="D11" t="s">
        <v>40</v>
      </c>
      <c r="E11" t="s">
        <v>164</v>
      </c>
    </row>
    <row r="12" spans="1:5">
      <c r="A12" s="18" t="s">
        <v>41</v>
      </c>
      <c r="B12" t="s">
        <v>42</v>
      </c>
      <c r="D12" t="s">
        <v>43</v>
      </c>
      <c r="E12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4"/>
  <sheetViews>
    <sheetView tabSelected="1" topLeftCell="C411" zoomScale="81" zoomScaleNormal="70" workbookViewId="0">
      <selection activeCell="N179" sqref="N179"/>
    </sheetView>
  </sheetViews>
  <sheetFormatPr defaultRowHeight="14.5"/>
  <cols>
    <col min="1" max="1" width="20.453125" customWidth="1"/>
    <col min="2" max="2" width="13.26953125" style="5" customWidth="1"/>
    <col min="3" max="3" width="9.36328125" style="5" bestFit="1" customWidth="1"/>
    <col min="4" max="6" width="8.90625" style="5"/>
    <col min="7" max="7" width="7.36328125" style="5" customWidth="1"/>
    <col min="8" max="8" width="10.36328125" style="5" bestFit="1" customWidth="1"/>
    <col min="9" max="9" width="9.36328125" style="5" bestFit="1" customWidth="1"/>
    <col min="10" max="10" width="12" style="4" bestFit="1" customWidth="1"/>
    <col min="11" max="11" width="12.54296875" style="4" bestFit="1" customWidth="1"/>
    <col min="12" max="12" width="6.453125" style="4" bestFit="1" customWidth="1"/>
    <col min="13" max="13" width="9.08984375" style="4" bestFit="1" customWidth="1"/>
    <col min="14" max="14" width="8.6328125" style="4"/>
    <col min="15" max="15" width="17.453125" customWidth="1"/>
    <col min="16" max="16" width="255.54296875" style="19" customWidth="1"/>
  </cols>
  <sheetData>
    <row r="1" spans="1:16" ht="19" customHeight="1">
      <c r="A1" t="s">
        <v>44</v>
      </c>
      <c r="B1" s="5" t="s">
        <v>12</v>
      </c>
      <c r="C1" s="5" t="s">
        <v>17</v>
      </c>
      <c r="D1" s="5" t="s">
        <v>0</v>
      </c>
      <c r="E1" s="5" t="s">
        <v>5</v>
      </c>
      <c r="F1" s="5" t="s">
        <v>9</v>
      </c>
      <c r="G1" s="5" t="s">
        <v>22</v>
      </c>
      <c r="H1" s="5" t="s">
        <v>45</v>
      </c>
      <c r="I1" s="5" t="s">
        <v>46</v>
      </c>
      <c r="J1" t="s">
        <v>47</v>
      </c>
      <c r="K1" t="s">
        <v>48</v>
      </c>
      <c r="L1" t="s">
        <v>38</v>
      </c>
      <c r="M1" t="s">
        <v>41</v>
      </c>
      <c r="N1" t="s">
        <v>35</v>
      </c>
      <c r="O1" t="s">
        <v>49</v>
      </c>
      <c r="P1" s="16" t="s">
        <v>50</v>
      </c>
    </row>
    <row r="2" spans="1:16" ht="19" hidden="1" customHeight="1">
      <c r="A2" t="s">
        <v>144</v>
      </c>
      <c r="B2" s="5">
        <v>39.35</v>
      </c>
      <c r="C2" s="5">
        <v>50</v>
      </c>
      <c r="D2" s="5">
        <v>18</v>
      </c>
      <c r="E2" s="5">
        <v>6</v>
      </c>
      <c r="F2" s="5">
        <v>38.5</v>
      </c>
      <c r="G2" s="5">
        <v>0.434</v>
      </c>
      <c r="H2" s="5">
        <v>0.77729999999999999</v>
      </c>
      <c r="I2" s="5">
        <v>185.63</v>
      </c>
      <c r="J2" s="10">
        <f>(Table2[[#This Row],[T]]/1000)^2 * 1/(2*Table2[[#This Row],[mdot]]/1000000 *Table2[[#This Row],[P]])</f>
        <v>1.7689390674497447E-2</v>
      </c>
      <c r="K2" s="4" t="s">
        <v>128</v>
      </c>
      <c r="L2" s="4">
        <v>9.3940000000000001</v>
      </c>
      <c r="M2" s="4">
        <v>65.38</v>
      </c>
      <c r="P2" s="3" t="s">
        <v>145</v>
      </c>
    </row>
    <row r="3" spans="1:16" ht="19" customHeight="1">
      <c r="A3" t="s">
        <v>149</v>
      </c>
      <c r="B3" s="5">
        <v>49.801174558921701</v>
      </c>
      <c r="C3" s="5">
        <v>149.78339350180499</v>
      </c>
      <c r="D3" s="5">
        <v>19.5</v>
      </c>
      <c r="E3" s="5">
        <v>5.5</v>
      </c>
      <c r="G3" s="5">
        <v>0.33200000000000002</v>
      </c>
      <c r="H3" s="5">
        <v>1.8906645660978001</v>
      </c>
      <c r="I3" s="5">
        <f>Table2[[#This Row],[T]]/1000 *1/(Table2[[#This Row],[mdot]]/1000000)*1/9.80665</f>
        <v>580.70521426289361</v>
      </c>
      <c r="J3" s="10">
        <f>(Table2[[#This Row],[T]]/1000)^2 * 1/(2*Table2[[#This Row],[mdot]]/1000000 *Table2[[#This Row],[P]])</f>
        <v>0.10809890750924538</v>
      </c>
      <c r="K3" s="4" t="s">
        <v>52</v>
      </c>
      <c r="L3" s="4">
        <v>12.13</v>
      </c>
      <c r="M3" s="4">
        <v>131.29300000000001</v>
      </c>
      <c r="N3" s="4" t="s">
        <v>55</v>
      </c>
      <c r="P3" s="19" t="s">
        <v>166</v>
      </c>
    </row>
    <row r="4" spans="1:16" ht="19" customHeight="1">
      <c r="A4" t="s">
        <v>149</v>
      </c>
      <c r="B4" s="5">
        <v>50.949710072007697</v>
      </c>
      <c r="C4" s="10">
        <v>160.07220216606399</v>
      </c>
      <c r="D4" s="5">
        <v>19.5</v>
      </c>
      <c r="E4" s="5">
        <v>5.5</v>
      </c>
      <c r="G4" s="5">
        <v>0.312</v>
      </c>
      <c r="H4" s="5">
        <v>1.6749754612865699</v>
      </c>
      <c r="I4" s="5">
        <f>Table2[[#This Row],[T]]/1000 *1/(Table2[[#This Row],[mdot]]/1000000)*1/9.80665</f>
        <v>547.43578019682684</v>
      </c>
      <c r="J4" s="10">
        <f>(Table2[[#This Row],[T]]/1000)^2 * 1/(2*Table2[[#This Row],[mdot]]/1000000 *Table2[[#This Row],[P]])</f>
        <v>8.8245098285776771E-2</v>
      </c>
      <c r="K4" s="4" t="s">
        <v>52</v>
      </c>
      <c r="L4" s="4">
        <v>12.13</v>
      </c>
      <c r="M4" s="4">
        <v>131.29300000000001</v>
      </c>
      <c r="N4" s="4" t="s">
        <v>55</v>
      </c>
      <c r="P4" s="19" t="s">
        <v>166</v>
      </c>
    </row>
    <row r="5" spans="1:16" ht="19" customHeight="1">
      <c r="A5" t="s">
        <v>149</v>
      </c>
      <c r="B5" s="5">
        <v>51.860570617880597</v>
      </c>
      <c r="C5" s="5">
        <v>170.03610108303201</v>
      </c>
      <c r="D5" s="5">
        <v>19.5</v>
      </c>
      <c r="E5" s="5">
        <v>5.5</v>
      </c>
      <c r="G5" s="5">
        <v>0.29299999999999998</v>
      </c>
      <c r="H5" s="5">
        <v>1.29816805100753</v>
      </c>
      <c r="I5" s="5">
        <f>Table2[[#This Row],[T]]/1000 *1/(Table2[[#This Row],[mdot]]/1000000)*1/9.80665</f>
        <v>451.79624873117291</v>
      </c>
      <c r="J5" s="10">
        <f>(Table2[[#This Row],[T]]/1000)^2 * 1/(2*Table2[[#This Row],[mdot]]/1000000 *Table2[[#This Row],[P]])</f>
        <v>5.5453240020291492E-2</v>
      </c>
      <c r="K5" s="4" t="s">
        <v>52</v>
      </c>
      <c r="L5" s="4">
        <v>12.13</v>
      </c>
      <c r="M5" s="4">
        <v>131.29300000000001</v>
      </c>
      <c r="N5" s="4" t="s">
        <v>55</v>
      </c>
      <c r="P5" s="19" t="s">
        <v>166</v>
      </c>
    </row>
    <row r="6" spans="1:16" ht="19" customHeight="1">
      <c r="A6" t="s">
        <v>151</v>
      </c>
      <c r="B6" s="5">
        <v>52.4</v>
      </c>
      <c r="C6" s="5">
        <v>180</v>
      </c>
      <c r="D6" s="5">
        <v>15</v>
      </c>
      <c r="E6" s="5">
        <v>5</v>
      </c>
      <c r="F6" s="5">
        <v>32</v>
      </c>
      <c r="G6" s="5">
        <v>0.47</v>
      </c>
      <c r="H6" s="5">
        <v>3.9</v>
      </c>
      <c r="I6" s="5">
        <v>839</v>
      </c>
      <c r="J6" s="10">
        <f>(Table2[[#This Row],[T]]/1000)^2 * 1/(2*Table2[[#This Row],[mdot]]/1000000 *Table2[[#This Row],[P]])</f>
        <v>0.30879486763033948</v>
      </c>
      <c r="K6" s="4" t="s">
        <v>52</v>
      </c>
      <c r="L6" s="4">
        <v>12.13</v>
      </c>
      <c r="M6" s="4">
        <v>131.29300000000001</v>
      </c>
      <c r="N6" t="s">
        <v>55</v>
      </c>
      <c r="P6" s="19" t="s">
        <v>104</v>
      </c>
    </row>
    <row r="7" spans="1:16" ht="19" customHeight="1">
      <c r="A7" t="s">
        <v>149</v>
      </c>
      <c r="B7" s="5">
        <v>55.243077608320803</v>
      </c>
      <c r="C7" s="5">
        <v>160.07220216606399</v>
      </c>
      <c r="D7" s="5">
        <v>19.5</v>
      </c>
      <c r="E7" s="5">
        <v>5.5</v>
      </c>
      <c r="G7" s="5">
        <v>0.33200000000000002</v>
      </c>
      <c r="H7" s="5">
        <v>2.2012463191929799</v>
      </c>
      <c r="I7" s="5">
        <f>Table2[[#This Row],[T]]/1000 *1/(Table2[[#This Row],[mdot]]/1000000)*1/9.80665</f>
        <v>676.09836157803295</v>
      </c>
      <c r="J7" s="10">
        <f>(Table2[[#This Row],[T]]/1000)^2 * 1/(2*Table2[[#This Row],[mdot]]/1000000 *Table2[[#This Row],[P]])</f>
        <v>0.13209650916283666</v>
      </c>
      <c r="K7" s="4" t="s">
        <v>52</v>
      </c>
      <c r="L7" s="4">
        <v>12.13</v>
      </c>
      <c r="M7" s="4">
        <v>131.29300000000001</v>
      </c>
      <c r="N7" s="4" t="s">
        <v>55</v>
      </c>
      <c r="P7" s="19" t="s">
        <v>166</v>
      </c>
    </row>
    <row r="8" spans="1:16" ht="19" customHeight="1">
      <c r="A8" t="s">
        <v>149</v>
      </c>
      <c r="B8" s="5">
        <v>55.671412192647402</v>
      </c>
      <c r="C8" s="5">
        <v>179.78339350180499</v>
      </c>
      <c r="D8" s="5">
        <v>19.5</v>
      </c>
      <c r="E8" s="5">
        <v>5.5</v>
      </c>
      <c r="G8" s="5">
        <v>0.29299999999999998</v>
      </c>
      <c r="H8" s="5">
        <v>1.6784933642369899</v>
      </c>
      <c r="I8" s="5">
        <f>Table2[[#This Row],[T]]/1000 *1/(Table2[[#This Row],[mdot]]/1000000)*1/9.80665</f>
        <v>584.1593504738313</v>
      </c>
      <c r="J8" s="10">
        <f>(Table2[[#This Row],[T]]/1000)^2 * 1/(2*Table2[[#This Row],[mdot]]/1000000 *Table2[[#This Row],[P]])</f>
        <v>8.6359357634131648E-2</v>
      </c>
      <c r="K8" s="4" t="s">
        <v>52</v>
      </c>
      <c r="L8" s="4">
        <v>12.13</v>
      </c>
      <c r="M8" s="4">
        <v>131.29300000000001</v>
      </c>
      <c r="N8" s="4" t="s">
        <v>55</v>
      </c>
      <c r="P8" s="19" t="s">
        <v>166</v>
      </c>
    </row>
    <row r="9" spans="1:16" ht="19" customHeight="1">
      <c r="A9" t="s">
        <v>149</v>
      </c>
      <c r="B9" s="5">
        <v>56.638196260217597</v>
      </c>
      <c r="C9" s="10">
        <v>170.03610108303201</v>
      </c>
      <c r="D9" s="5">
        <v>19.5</v>
      </c>
      <c r="E9" s="5">
        <v>5.5</v>
      </c>
      <c r="G9" s="5">
        <v>0.312</v>
      </c>
      <c r="H9" s="5">
        <v>1.9278314375974299</v>
      </c>
      <c r="I9" s="5">
        <f>Table2[[#This Row],[T]]/1000 *1/(Table2[[#This Row],[mdot]]/1000000)*1/9.80665</f>
        <v>630.07723487392525</v>
      </c>
      <c r="J9" s="10">
        <f>(Table2[[#This Row],[T]]/1000)^2 * 1/(2*Table2[[#This Row],[mdot]]/1000000 *Table2[[#This Row],[P]])</f>
        <v>0.10515843460109586</v>
      </c>
      <c r="K9" s="4" t="s">
        <v>52</v>
      </c>
      <c r="L9" s="4">
        <v>12.13</v>
      </c>
      <c r="M9" s="4">
        <v>131.29300000000001</v>
      </c>
      <c r="N9" s="4" t="s">
        <v>55</v>
      </c>
      <c r="P9" s="19" t="s">
        <v>166</v>
      </c>
    </row>
    <row r="10" spans="1:16" ht="19" customHeight="1">
      <c r="A10" t="s">
        <v>149</v>
      </c>
      <c r="B10" s="5">
        <v>59.327598010508297</v>
      </c>
      <c r="C10" s="5">
        <v>189.85559566787001</v>
      </c>
      <c r="D10" s="5">
        <v>19.5</v>
      </c>
      <c r="E10" s="5">
        <v>5.5</v>
      </c>
      <c r="G10" s="5">
        <v>0.29299999999999998</v>
      </c>
      <c r="H10" s="5">
        <v>1.8581951054546</v>
      </c>
      <c r="I10" s="5">
        <f>Table2[[#This Row],[T]]/1000 *1/(Table2[[#This Row],[mdot]]/1000000)*1/9.80665</f>
        <v>646.70023068542218</v>
      </c>
      <c r="J10" s="10">
        <f>(Table2[[#This Row],[T]]/1000)^2 * 1/(2*Table2[[#This Row],[mdot]]/1000000 *Table2[[#This Row],[P]])</f>
        <v>9.9318063272205187E-2</v>
      </c>
      <c r="K10" s="4" t="s">
        <v>52</v>
      </c>
      <c r="L10" s="4">
        <v>12.13</v>
      </c>
      <c r="M10" s="4">
        <v>131.29300000000001</v>
      </c>
      <c r="N10" s="4" t="s">
        <v>55</v>
      </c>
      <c r="P10" s="19" t="s">
        <v>166</v>
      </c>
    </row>
    <row r="11" spans="1:16" ht="19" hidden="1" customHeight="1">
      <c r="A11" t="s">
        <v>144</v>
      </c>
      <c r="B11" s="5">
        <v>59.5</v>
      </c>
      <c r="C11" s="5">
        <v>85</v>
      </c>
      <c r="D11" s="5">
        <v>18</v>
      </c>
      <c r="E11" s="5">
        <v>6</v>
      </c>
      <c r="F11" s="5">
        <v>38.5</v>
      </c>
      <c r="G11" s="5">
        <v>0.3533</v>
      </c>
      <c r="H11" s="5">
        <v>0.85570000000000002</v>
      </c>
      <c r="I11" s="5">
        <v>246.99</v>
      </c>
      <c r="J11" s="10">
        <f>(Table2[[#This Row],[T]]/1000)^2 * 1/(2*Table2[[#This Row],[mdot]]/1000000 *Table2[[#This Row],[P]])</f>
        <v>1.7416162377773076E-2</v>
      </c>
      <c r="K11" s="4" t="s">
        <v>128</v>
      </c>
      <c r="L11" s="4">
        <v>9.3940000000000001</v>
      </c>
      <c r="M11" s="4">
        <v>65.38</v>
      </c>
      <c r="N11"/>
      <c r="P11" s="3" t="s">
        <v>145</v>
      </c>
    </row>
    <row r="12" spans="1:16" ht="19" customHeight="1">
      <c r="A12" t="s">
        <v>149</v>
      </c>
      <c r="B12" s="5">
        <v>60.685599280747603</v>
      </c>
      <c r="C12" s="5">
        <v>170.03610108303201</v>
      </c>
      <c r="D12" s="5">
        <v>19.5</v>
      </c>
      <c r="E12" s="5">
        <v>5.5</v>
      </c>
      <c r="G12" s="5">
        <v>0.33200000000000002</v>
      </c>
      <c r="H12" s="5">
        <v>2.4966305665761999</v>
      </c>
      <c r="I12" s="5">
        <f>Table2[[#This Row],[T]]/1000 *1/(Table2[[#This Row],[mdot]]/1000000)*1/9.80665</f>
        <v>766.82369474518725</v>
      </c>
      <c r="J12" s="10">
        <f>(Table2[[#This Row],[T]]/1000)^2 * 1/(2*Table2[[#This Row],[mdot]]/1000000 *Table2[[#This Row],[P]])</f>
        <v>0.15468736524062218</v>
      </c>
      <c r="K12" s="4" t="s">
        <v>52</v>
      </c>
      <c r="L12" s="4">
        <v>12.13</v>
      </c>
      <c r="M12" s="4">
        <v>131.29300000000001</v>
      </c>
      <c r="N12" s="4" t="s">
        <v>55</v>
      </c>
      <c r="P12" s="19" t="s">
        <v>166</v>
      </c>
    </row>
    <row r="13" spans="1:16" ht="19" customHeight="1">
      <c r="A13" t="s">
        <v>149</v>
      </c>
      <c r="B13" s="5">
        <v>60.942699011027997</v>
      </c>
      <c r="C13" s="10">
        <v>179.89169675090201</v>
      </c>
      <c r="D13" s="5">
        <v>19.5</v>
      </c>
      <c r="E13" s="5">
        <v>5.5</v>
      </c>
      <c r="G13" s="5">
        <v>0.312</v>
      </c>
      <c r="H13" s="5">
        <v>2.1805471926886999</v>
      </c>
      <c r="I13" s="5">
        <f>Table2[[#This Row],[T]]/1000 *1/(Table2[[#This Row],[mdot]]/1000000)*1/9.80665</f>
        <v>712.67286075261984</v>
      </c>
      <c r="J13" s="10">
        <f>(Table2[[#This Row],[T]]/1000)^2 * 1/(2*Table2[[#This Row],[mdot]]/1000000 *Table2[[#This Row],[P]])</f>
        <v>0.12503301589934965</v>
      </c>
      <c r="K13" s="4" t="s">
        <v>52</v>
      </c>
      <c r="L13" s="4">
        <v>12.13</v>
      </c>
      <c r="M13" s="4">
        <v>131.29300000000001</v>
      </c>
      <c r="N13" s="4" t="s">
        <v>55</v>
      </c>
      <c r="P13" s="19" t="s">
        <v>166</v>
      </c>
    </row>
    <row r="14" spans="1:16" ht="19" hidden="1" customHeight="1">
      <c r="A14" t="s">
        <v>144</v>
      </c>
      <c r="B14" s="5">
        <v>62.69</v>
      </c>
      <c r="C14" s="5">
        <v>58.7</v>
      </c>
      <c r="D14" s="5">
        <v>18</v>
      </c>
      <c r="E14" s="5">
        <v>6</v>
      </c>
      <c r="F14" s="5">
        <v>38.5</v>
      </c>
      <c r="G14" s="5">
        <v>5.2519999999999998</v>
      </c>
      <c r="H14" s="5">
        <v>1.1966000000000001</v>
      </c>
      <c r="I14" s="5">
        <v>23.23</v>
      </c>
      <c r="J14" s="10">
        <v>0.2175</v>
      </c>
      <c r="K14" s="4" t="s">
        <v>128</v>
      </c>
      <c r="L14" s="4">
        <v>9.3940000000000001</v>
      </c>
      <c r="M14" s="4">
        <v>65.38</v>
      </c>
      <c r="P14" s="3" t="s">
        <v>145</v>
      </c>
    </row>
    <row r="15" spans="1:16" ht="19" customHeight="1">
      <c r="A15" t="s">
        <v>149</v>
      </c>
      <c r="B15" s="5">
        <v>63.553164462993898</v>
      </c>
      <c r="C15" s="5">
        <v>200.144404332129</v>
      </c>
      <c r="D15" s="5">
        <v>19.5</v>
      </c>
      <c r="E15" s="5">
        <v>5.5</v>
      </c>
      <c r="G15" s="5">
        <v>0.29299999999999998</v>
      </c>
      <c r="H15" s="5">
        <v>2.0501125893910199</v>
      </c>
      <c r="I15" s="5">
        <f>Table2[[#This Row],[T]]/1000 *1/(Table2[[#This Row],[mdot]]/1000000)*1/9.80665</f>
        <v>713.49250710996091</v>
      </c>
      <c r="J15" s="10">
        <v>0.2175</v>
      </c>
      <c r="K15" s="4" t="s">
        <v>52</v>
      </c>
      <c r="L15" s="4">
        <v>12.13</v>
      </c>
      <c r="M15" s="4">
        <v>131.29300000000001</v>
      </c>
      <c r="N15" s="4" t="s">
        <v>55</v>
      </c>
      <c r="P15" s="19" t="s">
        <v>166</v>
      </c>
    </row>
    <row r="16" spans="1:16" ht="19" hidden="1" customHeight="1">
      <c r="A16" t="s">
        <v>144</v>
      </c>
      <c r="B16" s="5">
        <v>65.099999999999994</v>
      </c>
      <c r="C16" s="5">
        <v>93</v>
      </c>
      <c r="D16" s="5">
        <v>18</v>
      </c>
      <c r="E16" s="5">
        <v>6</v>
      </c>
      <c r="F16" s="5">
        <v>38.5</v>
      </c>
      <c r="G16" s="5">
        <v>0.36830000000000002</v>
      </c>
      <c r="H16" s="5">
        <v>0.92149999999999999</v>
      </c>
      <c r="I16" s="5">
        <v>255.13</v>
      </c>
      <c r="J16" s="10">
        <f>(Table2[[#This Row],[T]]/1000)^2 * 1/(2*Table2[[#This Row],[mdot]]/1000000 *Table2[[#This Row],[P]])</f>
        <v>1.7708345063652361E-2</v>
      </c>
      <c r="K16" s="4" t="s">
        <v>128</v>
      </c>
      <c r="L16" s="4">
        <v>9.3940000000000001</v>
      </c>
      <c r="M16" s="4">
        <v>65.38</v>
      </c>
      <c r="N16"/>
      <c r="P16" s="3" t="s">
        <v>145</v>
      </c>
    </row>
    <row r="17" spans="1:16" ht="19" customHeight="1">
      <c r="A17" s="6" t="s">
        <v>150</v>
      </c>
      <c r="B17" s="12">
        <v>65.217389999999995</v>
      </c>
      <c r="C17" s="12">
        <v>188.63640000000001</v>
      </c>
      <c r="D17" s="12">
        <v>30</v>
      </c>
      <c r="E17" s="12">
        <v>5</v>
      </c>
      <c r="F17" s="12">
        <v>32.4</v>
      </c>
      <c r="G17" s="12">
        <v>0.4</v>
      </c>
      <c r="H17" s="12">
        <v>1.304762</v>
      </c>
      <c r="I17" s="12">
        <v>339.28570000000002</v>
      </c>
      <c r="J17" s="10">
        <f>(Table2[[#This Row],[T]]/1000)^2 * 1/(2*Table2[[#This Row],[mdot]]/1000000 *Table2[[#This Row],[P]])</f>
        <v>3.2629408288264827E-2</v>
      </c>
      <c r="K17" t="s">
        <v>59</v>
      </c>
      <c r="L17">
        <v>14</v>
      </c>
      <c r="M17">
        <v>83.798000000000002</v>
      </c>
      <c r="P17" s="20" t="s">
        <v>167</v>
      </c>
    </row>
    <row r="18" spans="1:16" ht="19" customHeight="1">
      <c r="A18" t="s">
        <v>149</v>
      </c>
      <c r="B18" s="5">
        <v>65.411013139553106</v>
      </c>
      <c r="C18" s="10">
        <v>190.07220216606399</v>
      </c>
      <c r="D18" s="5">
        <v>19.5</v>
      </c>
      <c r="E18" s="5">
        <v>5.5</v>
      </c>
      <c r="G18" s="5">
        <v>0.312</v>
      </c>
      <c r="H18" s="5">
        <v>2.4089634352549099</v>
      </c>
      <c r="I18" s="5">
        <f>Table2[[#This Row],[T]]/1000 *1/(Table2[[#This Row],[mdot]]/1000000)*1/9.80665</f>
        <v>787.32662544885818</v>
      </c>
      <c r="J18" s="10">
        <f>(Table2[[#This Row],[T]]/1000)^2 * 1/(2*Table2[[#This Row],[mdot]]/1000000 *Table2[[#This Row],[P]])</f>
        <v>0.14217556098652193</v>
      </c>
      <c r="K18" s="4" t="s">
        <v>52</v>
      </c>
      <c r="L18" s="4">
        <v>12.13</v>
      </c>
      <c r="M18" s="4">
        <v>131.29300000000001</v>
      </c>
      <c r="N18" s="4" t="s">
        <v>55</v>
      </c>
      <c r="P18" s="19" t="s">
        <v>166</v>
      </c>
    </row>
    <row r="19" spans="1:16" ht="19" customHeight="1">
      <c r="A19" t="s">
        <v>149</v>
      </c>
      <c r="B19" s="5">
        <v>65.560348738421396</v>
      </c>
      <c r="C19" s="5">
        <v>179.89169675090201</v>
      </c>
      <c r="D19" s="5">
        <v>19.5</v>
      </c>
      <c r="E19" s="5">
        <v>5.5</v>
      </c>
      <c r="G19" s="5">
        <v>0.33200000000000002</v>
      </c>
      <c r="H19" s="5">
        <v>2.7402855563895501</v>
      </c>
      <c r="I19" s="5">
        <f>Table2[[#This Row],[T]]/1000 *1/(Table2[[#This Row],[mdot]]/1000000)*1/9.80665</f>
        <v>841.66072591556235</v>
      </c>
      <c r="J19" s="10">
        <f>(Table2[[#This Row],[T]]/1000)^2 * 1/(2*Table2[[#This Row],[mdot]]/1000000 *Table2[[#This Row],[P]])</f>
        <v>0.17249730281750014</v>
      </c>
      <c r="K19" s="4" t="s">
        <v>52</v>
      </c>
      <c r="L19" s="4">
        <v>12.13</v>
      </c>
      <c r="M19" s="4">
        <v>131.29300000000001</v>
      </c>
      <c r="N19" s="4" t="s">
        <v>55</v>
      </c>
      <c r="P19" s="19" t="s">
        <v>166</v>
      </c>
    </row>
    <row r="20" spans="1:16" ht="19" customHeight="1">
      <c r="A20" s="6" t="s">
        <v>150</v>
      </c>
      <c r="B20" s="12">
        <v>66.956519999999998</v>
      </c>
      <c r="C20" s="12">
        <v>200</v>
      </c>
      <c r="D20" s="12">
        <v>30</v>
      </c>
      <c r="E20" s="12">
        <v>5</v>
      </c>
      <c r="F20" s="12">
        <v>32.4</v>
      </c>
      <c r="G20" s="12">
        <v>0.4</v>
      </c>
      <c r="H20" s="12">
        <v>1.304762</v>
      </c>
      <c r="I20" s="12">
        <v>294.6429</v>
      </c>
      <c r="J20" s="10">
        <f>(Table2[[#This Row],[T]]/1000)^2 * 1/(2*Table2[[#This Row],[mdot]]/1000000 *Table2[[#This Row],[P]])</f>
        <v>3.1781891379734181E-2</v>
      </c>
      <c r="K20" t="s">
        <v>59</v>
      </c>
      <c r="L20">
        <v>14</v>
      </c>
      <c r="M20">
        <v>83.798000000000002</v>
      </c>
      <c r="P20" s="20" t="s">
        <v>167</v>
      </c>
    </row>
    <row r="21" spans="1:16" ht="19" customHeight="1">
      <c r="A21" s="6" t="s">
        <v>150</v>
      </c>
      <c r="B21" s="12">
        <v>67.252960000000002</v>
      </c>
      <c r="C21" s="12">
        <v>220.4545</v>
      </c>
      <c r="D21" s="12">
        <v>30</v>
      </c>
      <c r="E21" s="12">
        <v>5</v>
      </c>
      <c r="F21" s="12">
        <v>32.4</v>
      </c>
      <c r="G21" s="12">
        <v>0.4</v>
      </c>
      <c r="H21" s="12">
        <v>1.4571430000000001</v>
      </c>
      <c r="I21" s="12">
        <v>357.1429</v>
      </c>
      <c r="J21" s="10">
        <f>(Table2[[#This Row],[T]]/1000)^2 * 1/(2*Table2[[#This Row],[mdot]]/1000000 *Table2[[#This Row],[P]])</f>
        <v>3.9464168611481935E-2</v>
      </c>
      <c r="K21" t="s">
        <v>59</v>
      </c>
      <c r="L21">
        <v>14</v>
      </c>
      <c r="M21">
        <v>83.798000000000002</v>
      </c>
      <c r="P21" s="20" t="s">
        <v>167</v>
      </c>
    </row>
    <row r="22" spans="1:16" ht="19" customHeight="1">
      <c r="A22" s="6" t="s">
        <v>150</v>
      </c>
      <c r="B22" s="12">
        <v>67.574110000000005</v>
      </c>
      <c r="C22" s="12">
        <v>220.4545</v>
      </c>
      <c r="D22" s="12">
        <v>30</v>
      </c>
      <c r="E22" s="12">
        <v>5</v>
      </c>
      <c r="F22" s="12">
        <v>32.4</v>
      </c>
      <c r="G22" s="12">
        <v>0.4</v>
      </c>
      <c r="H22" s="12">
        <v>1.5333330000000001</v>
      </c>
      <c r="I22" s="12">
        <v>357.1429</v>
      </c>
      <c r="J22" s="10">
        <f>(Table2[[#This Row],[T]]/1000)^2 * 1/(2*Table2[[#This Row],[mdot]]/1000000 *Table2[[#This Row],[P]])</f>
        <v>4.3491325466384234E-2</v>
      </c>
      <c r="K22" t="s">
        <v>59</v>
      </c>
      <c r="L22">
        <v>14</v>
      </c>
      <c r="M22">
        <v>83.798000000000002</v>
      </c>
      <c r="P22" s="20" t="s">
        <v>167</v>
      </c>
    </row>
    <row r="23" spans="1:16" ht="19" customHeight="1">
      <c r="A23" t="s">
        <v>149</v>
      </c>
      <c r="B23" s="5">
        <v>68.022344663757707</v>
      </c>
      <c r="C23" s="5">
        <v>210.10830324909699</v>
      </c>
      <c r="D23" s="5">
        <v>19.5</v>
      </c>
      <c r="E23" s="5">
        <v>5.5</v>
      </c>
      <c r="G23" s="5">
        <v>0.29299999999999998</v>
      </c>
      <c r="H23" s="5">
        <v>2.2572523239605</v>
      </c>
      <c r="I23" s="5">
        <f>Table2[[#This Row],[T]]/1000 *1/(Table2[[#This Row],[mdot]]/1000000)*1/9.80665</f>
        <v>785.58252270465152</v>
      </c>
      <c r="J23" s="10">
        <f>(Table2[[#This Row],[T]]/1000)^2 * 1/(2*Table2[[#This Row],[mdot]]/1000000 *Table2[[#This Row],[P]])</f>
        <v>0.12782358801996677</v>
      </c>
      <c r="K23" s="4" t="s">
        <v>52</v>
      </c>
      <c r="L23" s="4">
        <v>12.13</v>
      </c>
      <c r="M23" s="4">
        <v>131.29300000000001</v>
      </c>
      <c r="N23" s="4" t="s">
        <v>55</v>
      </c>
      <c r="P23" s="19" t="s">
        <v>166</v>
      </c>
    </row>
    <row r="24" spans="1:16" ht="19" customHeight="1">
      <c r="A24" t="s">
        <v>149</v>
      </c>
      <c r="B24" s="5">
        <v>70.041035327499003</v>
      </c>
      <c r="C24" s="10">
        <v>199.92779783393499</v>
      </c>
      <c r="D24" s="5">
        <v>19.5</v>
      </c>
      <c r="E24" s="5">
        <v>5.5</v>
      </c>
      <c r="G24" s="5">
        <v>0.312</v>
      </c>
      <c r="H24" s="5">
        <v>2.6647516847167099</v>
      </c>
      <c r="I24" s="5">
        <f>Table2[[#This Row],[T]]/1000 *1/(Table2[[#This Row],[mdot]]/1000000)*1/9.80665</f>
        <v>870.92644117496093</v>
      </c>
      <c r="J24" s="10">
        <f>(Table2[[#This Row],[T]]/1000)^2 * 1/(2*Table2[[#This Row],[mdot]]/1000000 *Table2[[#This Row],[P]])</f>
        <v>0.16247118353635057</v>
      </c>
      <c r="K24" s="4" t="s">
        <v>52</v>
      </c>
      <c r="L24" s="4">
        <v>12.13</v>
      </c>
      <c r="M24" s="4">
        <v>131.29300000000001</v>
      </c>
      <c r="N24" s="4" t="s">
        <v>55</v>
      </c>
      <c r="P24" s="19" t="s">
        <v>166</v>
      </c>
    </row>
    <row r="25" spans="1:16" ht="19" customHeight="1">
      <c r="A25" t="s">
        <v>149</v>
      </c>
      <c r="B25" s="5">
        <v>70.520715623118306</v>
      </c>
      <c r="C25" s="5">
        <v>190.07220216606399</v>
      </c>
      <c r="D25" s="5">
        <v>19.5</v>
      </c>
      <c r="E25" s="5">
        <v>5.5</v>
      </c>
      <c r="G25" s="5">
        <v>0.33200000000000002</v>
      </c>
      <c r="H25" s="5">
        <v>2.8806057556686402</v>
      </c>
      <c r="I25" s="5">
        <f>Table2[[#This Row],[T]]/1000 *1/(Table2[[#This Row],[mdot]]/1000000)*1/9.80665</f>
        <v>884.75915429302677</v>
      </c>
      <c r="J25" s="10">
        <f>(Table2[[#This Row],[T]]/1000)^2 * 1/(2*Table2[[#This Row],[mdot]]/1000000 *Table2[[#This Row],[P]])</f>
        <v>0.17720780986449319</v>
      </c>
      <c r="K25" s="4" t="s">
        <v>52</v>
      </c>
      <c r="L25" s="4">
        <v>12.13</v>
      </c>
      <c r="M25" s="4">
        <v>131.29300000000001</v>
      </c>
      <c r="N25" s="4" t="s">
        <v>55</v>
      </c>
      <c r="P25" s="19" t="s">
        <v>166</v>
      </c>
    </row>
    <row r="26" spans="1:16" ht="19" customHeight="1">
      <c r="A26" t="s">
        <v>149</v>
      </c>
      <c r="B26" s="5">
        <v>72.983206446876693</v>
      </c>
      <c r="C26" s="5">
        <v>219.963898916967</v>
      </c>
      <c r="D26" s="5">
        <v>19.5</v>
      </c>
      <c r="E26" s="5">
        <v>5.5</v>
      </c>
      <c r="G26" s="5">
        <v>0.29299999999999998</v>
      </c>
      <c r="H26" s="5">
        <v>2.3854145186700402</v>
      </c>
      <c r="I26" s="5">
        <f>Table2[[#This Row],[T]]/1000 *1/(Table2[[#This Row],[mdot]]/1000000)*1/9.80665</f>
        <v>830.18630012313349</v>
      </c>
      <c r="J26" s="10">
        <f>(Table2[[#This Row],[T]]/1000)^2 * 1/(2*Table2[[#This Row],[mdot]]/1000000 *Table2[[#This Row],[P]])</f>
        <v>0.1330476354810175</v>
      </c>
      <c r="K26" s="4" t="s">
        <v>52</v>
      </c>
      <c r="L26" s="4">
        <v>12.13</v>
      </c>
      <c r="M26" s="4">
        <v>131.29300000000001</v>
      </c>
      <c r="N26" s="4" t="s">
        <v>55</v>
      </c>
      <c r="P26" s="19" t="s">
        <v>166</v>
      </c>
    </row>
    <row r="27" spans="1:16" ht="19" customHeight="1">
      <c r="A27" t="s">
        <v>149</v>
      </c>
      <c r="B27" s="5">
        <v>75.001402212195899</v>
      </c>
      <c r="C27" s="10">
        <v>209.89169675090201</v>
      </c>
      <c r="D27" s="5">
        <v>19.5</v>
      </c>
      <c r="E27" s="5">
        <v>5.5</v>
      </c>
      <c r="G27" s="5">
        <v>0.312</v>
      </c>
      <c r="H27" s="5">
        <v>2.8050718839958</v>
      </c>
      <c r="I27" s="5">
        <f>Table2[[#This Row],[T]]/1000 *1/(Table2[[#This Row],[mdot]]/1000000)*1/9.80665</f>
        <v>916.78758932021151</v>
      </c>
      <c r="J27" s="10">
        <f>(Table2[[#This Row],[T]]/1000)^2 * 1/(2*Table2[[#This Row],[mdot]]/1000000 *Table2[[#This Row],[P]])</f>
        <v>0.16812566597691361</v>
      </c>
      <c r="K27" s="4" t="s">
        <v>52</v>
      </c>
      <c r="L27" s="4">
        <v>12.13</v>
      </c>
      <c r="M27" s="4">
        <v>131.29300000000001</v>
      </c>
      <c r="N27" s="4" t="s">
        <v>55</v>
      </c>
      <c r="P27" s="19" t="s">
        <v>166</v>
      </c>
    </row>
    <row r="28" spans="1:16" ht="19" customHeight="1">
      <c r="A28" t="s">
        <v>149</v>
      </c>
      <c r="B28" s="5">
        <v>75.398681920535793</v>
      </c>
      <c r="C28" s="5">
        <v>200.144404332129</v>
      </c>
      <c r="D28" s="5">
        <v>19.5</v>
      </c>
      <c r="E28" s="5">
        <v>5.5</v>
      </c>
      <c r="G28" s="5">
        <v>0.33200000000000002</v>
      </c>
      <c r="H28" s="5">
        <v>3.0452337157798302</v>
      </c>
      <c r="I28" s="5">
        <f>Table2[[#This Row],[T]]/1000 *1/(Table2[[#This Row],[mdot]]/1000000)*1/9.80665</f>
        <v>935.32355189388943</v>
      </c>
      <c r="J28" s="10">
        <f>(Table2[[#This Row],[T]]/1000)^2 * 1/(2*Table2[[#This Row],[mdot]]/1000000 *Table2[[#This Row],[P]])</f>
        <v>0.18522918924752993</v>
      </c>
      <c r="K28" s="4" t="s">
        <v>52</v>
      </c>
      <c r="L28" s="4">
        <v>12.13</v>
      </c>
      <c r="M28" s="4">
        <v>131.29300000000001</v>
      </c>
      <c r="N28" s="4" t="s">
        <v>55</v>
      </c>
      <c r="P28" s="19" t="s">
        <v>166</v>
      </c>
    </row>
    <row r="29" spans="1:16" ht="19" customHeight="1">
      <c r="A29" s="6" t="s">
        <v>150</v>
      </c>
      <c r="B29" s="12">
        <v>77.638339999999999</v>
      </c>
      <c r="C29" s="12">
        <v>220.4545</v>
      </c>
      <c r="D29" s="12">
        <v>30</v>
      </c>
      <c r="E29" s="12">
        <v>5</v>
      </c>
      <c r="F29" s="12">
        <v>32.4</v>
      </c>
      <c r="G29" s="12">
        <v>0.4</v>
      </c>
      <c r="H29" s="12">
        <v>1.4571430000000001</v>
      </c>
      <c r="I29" s="12">
        <v>330.3571</v>
      </c>
      <c r="J29" s="10">
        <f>(Table2[[#This Row],[T]]/1000)^2 * 1/(2*Table2[[#This Row],[mdot]]/1000000 *Table2[[#This Row],[P]])</f>
        <v>3.418519964570662E-2</v>
      </c>
      <c r="K29" t="s">
        <v>59</v>
      </c>
      <c r="L29">
        <v>14</v>
      </c>
      <c r="M29">
        <v>83.798000000000002</v>
      </c>
      <c r="P29" s="20" t="s">
        <v>167</v>
      </c>
    </row>
    <row r="30" spans="1:16" ht="19" hidden="1" customHeight="1">
      <c r="A30" t="s">
        <v>144</v>
      </c>
      <c r="B30" s="5">
        <v>80</v>
      </c>
      <c r="C30" s="5">
        <v>80</v>
      </c>
      <c r="D30" s="5">
        <v>18</v>
      </c>
      <c r="E30" s="5">
        <v>6</v>
      </c>
      <c r="F30" s="5">
        <v>38.5</v>
      </c>
      <c r="G30" s="5">
        <v>8.0021000000000004</v>
      </c>
      <c r="H30" s="5">
        <v>1.0873999999999999</v>
      </c>
      <c r="I30" s="5">
        <v>13.86</v>
      </c>
      <c r="J30" s="10">
        <f>(Table2[[#This Row],[T]]/1000)^2 * 1/(2*Table2[[#This Row],[mdot]]/1000000 *Table2[[#This Row],[P]])</f>
        <v>9.2353785256370159E-4</v>
      </c>
      <c r="K30" s="4" t="s">
        <v>128</v>
      </c>
      <c r="L30" s="4">
        <v>9.3940000000000001</v>
      </c>
      <c r="M30" s="4">
        <v>65.38</v>
      </c>
      <c r="P30" s="3" t="s">
        <v>145</v>
      </c>
    </row>
    <row r="31" spans="1:16" ht="29">
      <c r="A31" t="s">
        <v>149</v>
      </c>
      <c r="B31" s="5">
        <v>81.011324925558995</v>
      </c>
      <c r="C31" s="5">
        <v>210.10830324909699</v>
      </c>
      <c r="D31" s="5">
        <v>19.5</v>
      </c>
      <c r="E31" s="5">
        <v>5.5</v>
      </c>
      <c r="G31" s="5">
        <v>0.33200000000000002</v>
      </c>
      <c r="H31" s="5">
        <v>3.1613038923760799</v>
      </c>
      <c r="I31" s="5">
        <f>Table2[[#This Row],[T]]/1000 *1/(Table2[[#This Row],[mdot]]/1000000)*1/9.80665</f>
        <v>970.9737449416026</v>
      </c>
      <c r="J31" s="10">
        <f>(Table2[[#This Row],[T]]/1000)^2 * 1/(2*Table2[[#This Row],[mdot]]/1000000 *Table2[[#This Row],[P]])</f>
        <v>0.18578843554324445</v>
      </c>
      <c r="K31" s="4" t="s">
        <v>52</v>
      </c>
      <c r="L31" s="4">
        <v>12.13</v>
      </c>
      <c r="M31" s="4">
        <v>131.29300000000001</v>
      </c>
      <c r="N31" s="4" t="s">
        <v>55</v>
      </c>
      <c r="P31" s="19" t="s">
        <v>166</v>
      </c>
    </row>
    <row r="32" spans="1:16" ht="29">
      <c r="A32" t="s">
        <v>149</v>
      </c>
      <c r="B32" s="5">
        <v>81.037925715746795</v>
      </c>
      <c r="C32" s="5">
        <v>229.92779783393499</v>
      </c>
      <c r="D32" s="5">
        <v>19.5</v>
      </c>
      <c r="E32" s="5">
        <v>5.5</v>
      </c>
      <c r="G32" s="5">
        <v>0.29299999999999998</v>
      </c>
      <c r="H32" s="5">
        <v>2.50781114676212</v>
      </c>
      <c r="I32" s="5">
        <f>Table2[[#This Row],[T]]/1000 *1/(Table2[[#This Row],[mdot]]/1000000)*1/9.80665</f>
        <v>872.78351038911433</v>
      </c>
      <c r="J32" s="10">
        <f>(Table2[[#This Row],[T]]/1000)^2 * 1/(2*Table2[[#This Row],[mdot]]/1000000 *Table2[[#This Row],[P]])</f>
        <v>0.13243528933942778</v>
      </c>
      <c r="K32" s="4" t="s">
        <v>52</v>
      </c>
      <c r="L32" s="4">
        <v>12.13</v>
      </c>
      <c r="M32" s="4">
        <v>131.29300000000001</v>
      </c>
      <c r="N32" s="4" t="s">
        <v>55</v>
      </c>
      <c r="P32" s="19" t="s">
        <v>166</v>
      </c>
    </row>
    <row r="33" spans="1:16" ht="29">
      <c r="A33" t="s">
        <v>149</v>
      </c>
      <c r="B33" s="5">
        <v>81.915133168917095</v>
      </c>
      <c r="C33" s="10">
        <v>219.963898916967</v>
      </c>
      <c r="D33" s="5">
        <v>19.5</v>
      </c>
      <c r="E33" s="5">
        <v>5.5</v>
      </c>
      <c r="G33" s="5">
        <v>0.312</v>
      </c>
      <c r="H33" s="5">
        <v>2.9577480472133</v>
      </c>
      <c r="I33" s="5">
        <f>Table2[[#This Row],[T]]/1000 *1/(Table2[[#This Row],[mdot]]/1000000)*1/9.80665</f>
        <v>966.68706334846456</v>
      </c>
      <c r="J33" s="10">
        <f>(Table2[[#This Row],[T]]/1000)^2 * 1/(2*Table2[[#This Row],[mdot]]/1000000 *Table2[[#This Row],[P]])</f>
        <v>0.1711487065387674</v>
      </c>
      <c r="K33" s="4" t="s">
        <v>52</v>
      </c>
      <c r="L33" s="4">
        <v>12.13</v>
      </c>
      <c r="M33" s="4">
        <v>131.29300000000001</v>
      </c>
      <c r="N33" s="4" t="s">
        <v>55</v>
      </c>
      <c r="P33" s="19" t="s">
        <v>166</v>
      </c>
    </row>
    <row r="34" spans="1:16" ht="15.5">
      <c r="A34" s="6" t="s">
        <v>150</v>
      </c>
      <c r="B34" s="12">
        <v>81.951580000000007</v>
      </c>
      <c r="C34" s="12">
        <v>220.4545</v>
      </c>
      <c r="D34" s="12">
        <v>30</v>
      </c>
      <c r="E34" s="12">
        <v>5</v>
      </c>
      <c r="F34" s="12">
        <v>32.4</v>
      </c>
      <c r="G34" s="12">
        <v>0.4</v>
      </c>
      <c r="H34" s="12">
        <v>1.6476189999999999</v>
      </c>
      <c r="I34" s="12">
        <v>348.21429999999998</v>
      </c>
      <c r="J34" s="10">
        <f>(Table2[[#This Row],[T]]/1000)^2 * 1/(2*Table2[[#This Row],[mdot]]/1000000 *Table2[[#This Row],[P]])</f>
        <v>4.1406284801967813E-2</v>
      </c>
      <c r="K34" t="s">
        <v>59</v>
      </c>
      <c r="L34">
        <v>14</v>
      </c>
      <c r="M34">
        <v>83.798000000000002</v>
      </c>
      <c r="P34" s="20" t="s">
        <v>167</v>
      </c>
    </row>
    <row r="35" spans="1:16" hidden="1">
      <c r="A35" t="s">
        <v>144</v>
      </c>
      <c r="B35" s="5">
        <v>82.36</v>
      </c>
      <c r="C35" s="5">
        <v>107.8</v>
      </c>
      <c r="D35" s="5">
        <v>18</v>
      </c>
      <c r="E35" s="5">
        <v>6</v>
      </c>
      <c r="F35" s="5">
        <v>38.5</v>
      </c>
      <c r="G35" s="5">
        <v>0.23649999999999999</v>
      </c>
      <c r="H35" s="5">
        <v>1.04</v>
      </c>
      <c r="I35" s="5">
        <v>448.35</v>
      </c>
      <c r="J35" s="10">
        <f>(Table2[[#This Row],[T]]/1000)^2 * 1/(2*Table2[[#This Row],[mdot]]/1000000 *Table2[[#This Row],[P]])</f>
        <v>2.7764458002663504E-2</v>
      </c>
      <c r="K35" s="4" t="s">
        <v>128</v>
      </c>
      <c r="L35" s="4">
        <v>9.3940000000000001</v>
      </c>
      <c r="M35" s="4">
        <v>65.38</v>
      </c>
      <c r="P35" s="3" t="s">
        <v>145</v>
      </c>
    </row>
    <row r="36" spans="1:16" ht="15.5">
      <c r="A36" s="6" t="s">
        <v>150</v>
      </c>
      <c r="B36" s="12">
        <v>84.347830000000002</v>
      </c>
      <c r="C36" s="12">
        <v>220.4545</v>
      </c>
      <c r="D36" s="12">
        <v>30</v>
      </c>
      <c r="E36" s="12">
        <v>5</v>
      </c>
      <c r="F36" s="12">
        <v>32.4</v>
      </c>
      <c r="G36" s="12">
        <v>0.4</v>
      </c>
      <c r="H36" s="12">
        <v>1.6857139999999999</v>
      </c>
      <c r="I36" s="12">
        <v>375</v>
      </c>
      <c r="J36" s="10">
        <f>(Table2[[#This Row],[T]]/1000)^2 * 1/(2*Table2[[#This Row],[mdot]]/1000000 *Table2[[#This Row],[P]])</f>
        <v>4.2111807882253743E-2</v>
      </c>
      <c r="K36" t="s">
        <v>59</v>
      </c>
      <c r="L36">
        <v>14</v>
      </c>
      <c r="M36">
        <v>83.798000000000002</v>
      </c>
      <c r="P36" s="20" t="s">
        <v>167</v>
      </c>
    </row>
    <row r="37" spans="1:16" hidden="1">
      <c r="A37" t="s">
        <v>144</v>
      </c>
      <c r="B37" s="5">
        <v>85.67</v>
      </c>
      <c r="C37" s="5">
        <v>80.900000000000006</v>
      </c>
      <c r="D37" s="5">
        <v>18</v>
      </c>
      <c r="E37" s="5">
        <v>6</v>
      </c>
      <c r="F37" s="5">
        <v>38.5</v>
      </c>
      <c r="G37" s="5">
        <v>0.22020000000000001</v>
      </c>
      <c r="H37" s="5">
        <v>0.72409999999999997</v>
      </c>
      <c r="I37" s="5">
        <v>335.33</v>
      </c>
      <c r="J37" s="10">
        <f>(Table2[[#This Row],[T]]/1000)^2 * 1/(2*Table2[[#This Row],[mdot]]/1000000 *Table2[[#This Row],[P]])</f>
        <v>1.3896998727877401E-2</v>
      </c>
      <c r="K37" s="4" t="s">
        <v>128</v>
      </c>
      <c r="L37" s="4">
        <v>9.3940000000000001</v>
      </c>
      <c r="M37" s="4">
        <v>65.38</v>
      </c>
      <c r="N37"/>
      <c r="P37" s="3" t="s">
        <v>145</v>
      </c>
    </row>
    <row r="38" spans="1:16" ht="15.5">
      <c r="A38" s="6" t="s">
        <v>150</v>
      </c>
      <c r="B38" s="12">
        <v>86.744069999999994</v>
      </c>
      <c r="C38" s="12">
        <v>250</v>
      </c>
      <c r="D38" s="12">
        <v>30</v>
      </c>
      <c r="E38" s="12">
        <v>5</v>
      </c>
      <c r="F38" s="12">
        <v>32.4</v>
      </c>
      <c r="G38" s="12">
        <v>0.4</v>
      </c>
      <c r="H38" s="12">
        <v>1.87619</v>
      </c>
      <c r="I38" s="12">
        <v>383.92860000000002</v>
      </c>
      <c r="J38" s="10">
        <f>(Table2[[#This Row],[T]]/1000)^2 * 1/(2*Table2[[#This Row],[mdot]]/1000000 *Table2[[#This Row],[P]])</f>
        <v>5.0725209747767196E-2</v>
      </c>
      <c r="K38" t="s">
        <v>59</v>
      </c>
      <c r="L38">
        <v>14</v>
      </c>
      <c r="M38">
        <v>83.798000000000002</v>
      </c>
      <c r="P38" s="20" t="s">
        <v>167</v>
      </c>
    </row>
    <row r="39" spans="1:16" ht="29">
      <c r="A39" t="s">
        <v>149</v>
      </c>
      <c r="B39" s="5">
        <v>88.003992180604897</v>
      </c>
      <c r="C39" s="5">
        <v>219.963898916967</v>
      </c>
      <c r="D39" s="5">
        <v>19.5</v>
      </c>
      <c r="E39" s="5">
        <v>5.5</v>
      </c>
      <c r="G39" s="5">
        <v>0.33200000000000002</v>
      </c>
      <c r="H39" s="5">
        <v>3.3747783267484301</v>
      </c>
      <c r="I39" s="5">
        <f>Table2[[#This Row],[T]]/1000 *1/(Table2[[#This Row],[mdot]]/1000000)*1/9.80665</f>
        <v>1036.5410165638248</v>
      </c>
      <c r="J39" s="10">
        <f>(Table2[[#This Row],[T]]/1000)^2 * 1/(2*Table2[[#This Row],[mdot]]/1000000 *Table2[[#This Row],[P]])</f>
        <v>0.19490368466695748</v>
      </c>
      <c r="K39" s="4" t="s">
        <v>52</v>
      </c>
      <c r="L39" s="4">
        <v>12.13</v>
      </c>
      <c r="M39" s="4">
        <v>131.29300000000001</v>
      </c>
      <c r="N39" s="4" t="s">
        <v>55</v>
      </c>
      <c r="P39" s="19" t="s">
        <v>166</v>
      </c>
    </row>
    <row r="40" spans="1:16" ht="29">
      <c r="A40" t="s">
        <v>149</v>
      </c>
      <c r="B40" s="5">
        <v>90.864752509547401</v>
      </c>
      <c r="C40" s="10">
        <v>229.92779783393499</v>
      </c>
      <c r="D40" s="5">
        <v>19.5</v>
      </c>
      <c r="E40" s="5">
        <v>5.5</v>
      </c>
      <c r="G40" s="5">
        <v>0.312</v>
      </c>
      <c r="H40" s="5">
        <v>3.0954329123947302</v>
      </c>
      <c r="I40" s="5">
        <f>Table2[[#This Row],[T]]/1000 *1/(Table2[[#This Row],[mdot]]/1000000)*1/9.80665</f>
        <v>1011.6868996648697</v>
      </c>
      <c r="J40" s="10">
        <f>(Table2[[#This Row],[T]]/1000)^2 * 1/(2*Table2[[#This Row],[mdot]]/1000000 *Table2[[#This Row],[P]])</f>
        <v>0.16899068026126399</v>
      </c>
      <c r="K40" s="4" t="s">
        <v>52</v>
      </c>
      <c r="L40" s="4">
        <v>12.13</v>
      </c>
      <c r="M40" s="4">
        <v>131.29300000000001</v>
      </c>
      <c r="N40" s="4" t="s">
        <v>55</v>
      </c>
      <c r="P40" s="19" t="s">
        <v>166</v>
      </c>
    </row>
    <row r="41" spans="1:16" ht="29">
      <c r="A41" t="s">
        <v>149</v>
      </c>
      <c r="B41" s="5">
        <v>97.120516014088096</v>
      </c>
      <c r="C41" s="5">
        <v>229.92779783393499</v>
      </c>
      <c r="D41" s="5">
        <v>19.5</v>
      </c>
      <c r="E41" s="5">
        <v>5.5</v>
      </c>
      <c r="G41" s="5">
        <v>0.33200000000000002</v>
      </c>
      <c r="H41" s="5">
        <v>3.4121761508450299</v>
      </c>
      <c r="I41" s="5">
        <f>Table2[[#This Row],[T]]/1000 *1/(Table2[[#This Row],[mdot]]/1000000)*1/9.80665</f>
        <v>1048.0275128172584</v>
      </c>
      <c r="J41" s="10">
        <f>(Table2[[#This Row],[T]]/1000)^2 * 1/(2*Table2[[#This Row],[mdot]]/1000000 *Table2[[#This Row],[P]])</f>
        <v>0.18054431829289241</v>
      </c>
      <c r="K41" s="4" t="s">
        <v>52</v>
      </c>
      <c r="L41" s="4">
        <v>12.13</v>
      </c>
      <c r="M41" s="4">
        <v>131.29300000000001</v>
      </c>
      <c r="N41" s="4" t="s">
        <v>55</v>
      </c>
      <c r="P41" s="19" t="s">
        <v>166</v>
      </c>
    </row>
    <row r="42" spans="1:16" ht="29">
      <c r="A42" t="s">
        <v>149</v>
      </c>
      <c r="B42" s="5">
        <v>100.38771167217899</v>
      </c>
      <c r="C42" s="10">
        <v>240</v>
      </c>
      <c r="D42" s="5">
        <v>19.5</v>
      </c>
      <c r="E42" s="5">
        <v>5.5</v>
      </c>
      <c r="G42" s="5">
        <v>0.312</v>
      </c>
      <c r="H42" s="5">
        <v>3.14806948373846</v>
      </c>
      <c r="I42" s="5">
        <f>Table2[[#This Row],[T]]/1000 *1/(Table2[[#This Row],[mdot]]/1000000)*1/9.80665</f>
        <v>1028.8902218426808</v>
      </c>
      <c r="J42" s="10">
        <f>(Table2[[#This Row],[T]]/1000)^2 * 1/(2*Table2[[#This Row],[mdot]]/1000000 *Table2[[#This Row],[P]])</f>
        <v>0.15820619104220249</v>
      </c>
      <c r="K42" s="4" t="s">
        <v>52</v>
      </c>
      <c r="L42" s="4">
        <v>12.13</v>
      </c>
      <c r="M42" s="4">
        <v>131.29300000000001</v>
      </c>
      <c r="N42" s="4" t="s">
        <v>55</v>
      </c>
      <c r="P42" s="19" t="s">
        <v>166</v>
      </c>
    </row>
    <row r="43" spans="1:16" ht="15.5">
      <c r="A43" s="6" t="s">
        <v>150</v>
      </c>
      <c r="B43" s="12">
        <v>103.8043</v>
      </c>
      <c r="C43" s="12">
        <v>279.5455</v>
      </c>
      <c r="D43" s="12">
        <v>30</v>
      </c>
      <c r="E43" s="12">
        <v>5</v>
      </c>
      <c r="F43" s="12">
        <v>32.4</v>
      </c>
      <c r="G43" s="12">
        <v>0.4</v>
      </c>
      <c r="H43" s="12">
        <v>2.5619049999999999</v>
      </c>
      <c r="I43" s="12">
        <v>589.28570000000002</v>
      </c>
      <c r="J43" s="10">
        <f>(Table2[[#This Row],[T]]/1000)^2 * 1/(2*Table2[[#This Row],[mdot]]/1000000 *Table2[[#This Row],[P]])</f>
        <v>7.9035228177264799E-2</v>
      </c>
      <c r="K43" t="s">
        <v>59</v>
      </c>
      <c r="L43">
        <v>14</v>
      </c>
      <c r="M43">
        <v>83.798000000000002</v>
      </c>
      <c r="P43" s="20" t="s">
        <v>167</v>
      </c>
    </row>
    <row r="44" spans="1:16" ht="29">
      <c r="A44" t="s">
        <v>149</v>
      </c>
      <c r="B44" s="5">
        <v>105.66765921294601</v>
      </c>
      <c r="C44" s="5">
        <v>240</v>
      </c>
      <c r="D44" s="5">
        <v>19.5</v>
      </c>
      <c r="E44" s="5">
        <v>5.5</v>
      </c>
      <c r="G44" s="5">
        <v>0.33200000000000002</v>
      </c>
      <c r="H44" s="5">
        <v>3.43735823222283</v>
      </c>
      <c r="I44" s="5">
        <f>Table2[[#This Row],[T]]/1000 *1/(Table2[[#This Row],[mdot]]/1000000)*1/9.80665</f>
        <v>1055.7620238586658</v>
      </c>
      <c r="J44" s="10">
        <f>(Table2[[#This Row],[T]]/1000)^2 * 1/(2*Table2[[#This Row],[mdot]]/1000000 *Table2[[#This Row],[P]])</f>
        <v>0.16839896763474776</v>
      </c>
      <c r="K44" s="4" t="s">
        <v>52</v>
      </c>
      <c r="L44" s="4">
        <v>12.13</v>
      </c>
      <c r="M44" s="4">
        <v>131.29300000000001</v>
      </c>
      <c r="N44" s="4" t="s">
        <v>55</v>
      </c>
      <c r="P44" s="19" t="s">
        <v>166</v>
      </c>
    </row>
    <row r="45" spans="1:16" ht="15.5">
      <c r="A45" s="6" t="s">
        <v>150</v>
      </c>
      <c r="B45" s="12">
        <v>120.65219999999999</v>
      </c>
      <c r="C45" s="12">
        <v>300</v>
      </c>
      <c r="D45" s="12">
        <v>30</v>
      </c>
      <c r="E45" s="12">
        <v>5</v>
      </c>
      <c r="F45" s="12">
        <v>32.4</v>
      </c>
      <c r="G45" s="12">
        <v>0.4</v>
      </c>
      <c r="H45" s="12">
        <v>4.0476190000000001</v>
      </c>
      <c r="I45" s="12">
        <v>937.5</v>
      </c>
      <c r="J45" s="10">
        <f>(Table2[[#This Row],[T]]/1000)^2 * 1/(2*Table2[[#This Row],[mdot]]/1000000 *Table2[[#This Row],[P]])</f>
        <v>0.16973602189973533</v>
      </c>
      <c r="K45" s="4" t="s">
        <v>52</v>
      </c>
      <c r="L45" s="4">
        <v>12.13</v>
      </c>
      <c r="M45" s="4">
        <v>131.29300000000001</v>
      </c>
      <c r="P45" s="20" t="s">
        <v>167</v>
      </c>
    </row>
    <row r="46" spans="1:16" hidden="1">
      <c r="A46" t="s">
        <v>133</v>
      </c>
      <c r="B46" s="5">
        <v>124.2</v>
      </c>
      <c r="C46" s="5">
        <v>230</v>
      </c>
      <c r="D46" s="5">
        <v>47.08</v>
      </c>
      <c r="E46" s="5">
        <v>10.16</v>
      </c>
      <c r="G46" s="5">
        <v>0.44</v>
      </c>
      <c r="H46" s="5">
        <v>2.78</v>
      </c>
      <c r="I46" s="5">
        <v>648.45000000000005</v>
      </c>
      <c r="J46" s="10">
        <f>(Table2[[#This Row],[T]]/1000)^2 * 1/(2*Table2[[#This Row],[mdot]]/1000000 *Table2[[#This Row],[P]])</f>
        <v>7.0710730493339174E-2</v>
      </c>
      <c r="K46" t="s">
        <v>84</v>
      </c>
      <c r="L46">
        <v>15.88</v>
      </c>
      <c r="M46">
        <v>28.013999999999999</v>
      </c>
      <c r="N46" t="s">
        <v>129</v>
      </c>
      <c r="P46" t="s">
        <v>134</v>
      </c>
    </row>
    <row r="47" spans="1:16">
      <c r="A47" t="s">
        <v>152</v>
      </c>
      <c r="B47" s="5">
        <v>134</v>
      </c>
      <c r="C47" s="5">
        <v>180</v>
      </c>
      <c r="D47" s="5">
        <v>20</v>
      </c>
      <c r="E47" s="5">
        <v>5</v>
      </c>
      <c r="G47" s="5">
        <v>0.59</v>
      </c>
      <c r="H47" s="5">
        <v>5.5</v>
      </c>
      <c r="I47" s="5">
        <v>948</v>
      </c>
      <c r="J47" s="10">
        <f>(Table2[[#This Row],[T]]/1000)^2 * 1/(2*Table2[[#This Row],[mdot]]/1000000 *Table2[[#This Row],[P]])</f>
        <v>0.19131039716670883</v>
      </c>
      <c r="K47" s="4" t="s">
        <v>52</v>
      </c>
      <c r="L47" s="4">
        <v>12.13</v>
      </c>
      <c r="M47" s="4">
        <v>131.29300000000001</v>
      </c>
      <c r="N47" t="s">
        <v>55</v>
      </c>
      <c r="P47" s="19" t="s">
        <v>104</v>
      </c>
    </row>
    <row r="48" spans="1:16" ht="15.5">
      <c r="A48" s="6" t="s">
        <v>150</v>
      </c>
      <c r="B48" s="12">
        <v>137.34190000000001</v>
      </c>
      <c r="C48" s="12">
        <v>300</v>
      </c>
      <c r="D48" s="12">
        <v>30</v>
      </c>
      <c r="E48" s="12">
        <v>5</v>
      </c>
      <c r="F48" s="12">
        <v>32.4</v>
      </c>
      <c r="G48" s="12">
        <v>0.4</v>
      </c>
      <c r="H48" s="12">
        <v>3.0571429999999999</v>
      </c>
      <c r="I48" s="12">
        <v>714.28570000000002</v>
      </c>
      <c r="J48" s="10">
        <f>(Table2[[#This Row],[T]]/1000)^2 * 1/(2*Table2[[#This Row],[mdot]]/1000000 *Table2[[#This Row],[P]])</f>
        <v>8.5062563959441714E-2</v>
      </c>
      <c r="K48" t="s">
        <v>59</v>
      </c>
      <c r="L48">
        <v>14</v>
      </c>
      <c r="M48">
        <v>83.798000000000002</v>
      </c>
      <c r="P48" s="20" t="s">
        <v>167</v>
      </c>
    </row>
    <row r="49" spans="1:16">
      <c r="A49" t="s">
        <v>153</v>
      </c>
      <c r="B49" s="5">
        <v>140</v>
      </c>
      <c r="C49" s="5">
        <v>288</v>
      </c>
      <c r="D49" s="5">
        <v>18</v>
      </c>
      <c r="E49" s="5">
        <v>2</v>
      </c>
      <c r="F49" s="5">
        <v>6.5</v>
      </c>
      <c r="G49" s="5">
        <v>0.44</v>
      </c>
      <c r="H49" s="5">
        <v>4.2</v>
      </c>
      <c r="I49" s="5">
        <v>850</v>
      </c>
      <c r="J49" s="10">
        <f>(Table2[[#This Row],[T]]/1000)^2 * 1/(2*Table2[[#This Row],[mdot]]/1000000 *Table2[[#This Row],[P]])</f>
        <v>0.14318181818181819</v>
      </c>
      <c r="K49" s="4" t="s">
        <v>52</v>
      </c>
      <c r="L49" s="4">
        <v>12.13</v>
      </c>
      <c r="M49" s="4">
        <v>131.29300000000001</v>
      </c>
      <c r="N49"/>
      <c r="P49" s="19" t="s">
        <v>154</v>
      </c>
    </row>
    <row r="50" spans="1:16" hidden="1">
      <c r="A50" t="s">
        <v>133</v>
      </c>
      <c r="B50" s="5">
        <v>144.1</v>
      </c>
      <c r="C50" s="5">
        <v>131</v>
      </c>
      <c r="D50" s="5">
        <v>47.08</v>
      </c>
      <c r="E50" s="5">
        <v>10.16</v>
      </c>
      <c r="G50" s="5">
        <v>1.07</v>
      </c>
      <c r="H50" s="5">
        <v>2.29</v>
      </c>
      <c r="I50" s="5">
        <v>218.16</v>
      </c>
      <c r="J50" s="10">
        <f>(Table2[[#This Row],[T]]/1000)^2 * 1/(2*Table2[[#This Row],[mdot]]/1000000 *Table2[[#This Row],[P]])</f>
        <v>1.7005648984674451E-2</v>
      </c>
      <c r="K50" s="4" t="s">
        <v>128</v>
      </c>
      <c r="L50" s="4">
        <v>9.3940000000000001</v>
      </c>
      <c r="M50" s="4">
        <v>65.38</v>
      </c>
      <c r="N50" t="s">
        <v>129</v>
      </c>
      <c r="P50" t="s">
        <v>134</v>
      </c>
    </row>
    <row r="51" spans="1:16" ht="15.5">
      <c r="A51" s="6" t="s">
        <v>150</v>
      </c>
      <c r="B51" s="12">
        <v>144.13040000000001</v>
      </c>
      <c r="C51" s="12">
        <v>300</v>
      </c>
      <c r="D51" s="12">
        <v>30</v>
      </c>
      <c r="E51" s="12">
        <v>5</v>
      </c>
      <c r="F51" s="12">
        <v>32.4</v>
      </c>
      <c r="G51" s="12">
        <v>0.4</v>
      </c>
      <c r="H51" s="12">
        <v>3.3619050000000001</v>
      </c>
      <c r="I51" s="12">
        <v>776.78570000000002</v>
      </c>
      <c r="J51" s="10">
        <f>(Table2[[#This Row],[T]]/1000)^2 * 1/(2*Table2[[#This Row],[mdot]]/1000000 *Table2[[#This Row],[P]])</f>
        <v>9.8022391780507437E-2</v>
      </c>
      <c r="K51" t="s">
        <v>59</v>
      </c>
      <c r="L51">
        <v>14</v>
      </c>
      <c r="M51">
        <v>83.798000000000002</v>
      </c>
      <c r="P51" s="20" t="s">
        <v>167</v>
      </c>
    </row>
    <row r="52" spans="1:16" ht="15.5">
      <c r="A52" s="6" t="s">
        <v>150</v>
      </c>
      <c r="B52" s="12">
        <v>146.73910000000001</v>
      </c>
      <c r="C52" s="12">
        <v>350</v>
      </c>
      <c r="D52" s="12">
        <v>30</v>
      </c>
      <c r="E52" s="12">
        <v>5</v>
      </c>
      <c r="F52" s="12">
        <v>32.4</v>
      </c>
      <c r="G52" s="12">
        <v>0.4</v>
      </c>
      <c r="H52" s="12">
        <v>3.209524</v>
      </c>
      <c r="I52" s="12">
        <v>741.07140000000004</v>
      </c>
      <c r="J52" s="10">
        <f>(Table2[[#This Row],[T]]/1000)^2 * 1/(2*Table2[[#This Row],[mdot]]/1000000 *Table2[[#This Row],[P]])</f>
        <v>8.7749654885575817E-2</v>
      </c>
      <c r="K52" t="s">
        <v>59</v>
      </c>
      <c r="L52">
        <v>14</v>
      </c>
      <c r="M52">
        <v>83.798000000000002</v>
      </c>
      <c r="P52" s="20" t="s">
        <v>167</v>
      </c>
    </row>
    <row r="53" spans="1:16" ht="29">
      <c r="A53" t="s">
        <v>131</v>
      </c>
      <c r="B53" s="5">
        <v>147.790443861216</v>
      </c>
      <c r="C53" s="5">
        <v>200</v>
      </c>
      <c r="D53" s="5">
        <v>67</v>
      </c>
      <c r="E53" s="5">
        <v>10.5</v>
      </c>
      <c r="F53" s="5">
        <v>21</v>
      </c>
      <c r="G53" s="5">
        <f>Table2[[#This Row],[T]]/1000 * 1/(Table2[[#This Row],[Isp]]*9.80665) *1000000</f>
        <v>1.0855148433943804</v>
      </c>
      <c r="H53" s="5">
        <v>10.0114810562571</v>
      </c>
      <c r="I53" s="10">
        <v>940.46337653604598</v>
      </c>
      <c r="J53" s="10">
        <f>(Table2[[#This Row],[T]]/1000)^2 * 1/(2*Table2[[#This Row],[mdot]]/1000000 *Table2[[#This Row],[P]])</f>
        <v>0.31238095215408807</v>
      </c>
      <c r="K53" s="4" t="s">
        <v>52</v>
      </c>
      <c r="L53" s="4">
        <v>12.13</v>
      </c>
      <c r="M53" s="4">
        <v>131.29300000000001</v>
      </c>
      <c r="P53" s="19" t="s">
        <v>168</v>
      </c>
    </row>
    <row r="54" spans="1:16" ht="29">
      <c r="A54" t="s">
        <v>131</v>
      </c>
      <c r="B54" s="5">
        <v>151.92481798446701</v>
      </c>
      <c r="C54" s="5">
        <v>300</v>
      </c>
      <c r="D54" s="5">
        <v>67</v>
      </c>
      <c r="E54" s="5">
        <v>10.5</v>
      </c>
      <c r="F54" s="5">
        <v>21</v>
      </c>
      <c r="G54" s="5">
        <f>Table2[[#This Row],[T]]/1000 * 1/(Table2[[#This Row],[Isp]]*9.80665) *1000000</f>
        <v>0.90328149165317129</v>
      </c>
      <c r="H54" s="5">
        <v>8.0826636050516605</v>
      </c>
      <c r="I54" s="10">
        <v>912.45344870660301</v>
      </c>
      <c r="J54" s="10">
        <f>(Table2[[#This Row],[T]]/1000)^2 * 1/(2*Table2[[#This Row],[mdot]]/1000000 *Table2[[#This Row],[P]])</f>
        <v>0.23802752251373005</v>
      </c>
      <c r="K54" s="4" t="s">
        <v>52</v>
      </c>
      <c r="L54" s="4">
        <v>12.13</v>
      </c>
      <c r="M54" s="4">
        <v>131.29300000000001</v>
      </c>
      <c r="P54" s="19" t="s">
        <v>168</v>
      </c>
    </row>
    <row r="55" spans="1:16" ht="29">
      <c r="A55" t="s">
        <v>137</v>
      </c>
      <c r="B55" s="5">
        <v>160.493827160493</v>
      </c>
      <c r="C55" s="5">
        <v>200</v>
      </c>
      <c r="D55" s="5">
        <v>60</v>
      </c>
      <c r="E55" s="5">
        <v>9.42</v>
      </c>
      <c r="F55" s="5">
        <v>19</v>
      </c>
      <c r="G55" s="5">
        <f>Table2[[#This Row],[T]]/1000 * 1/(Table2[[#This Row],[Isp]]*9.80665) * 1000000</f>
        <v>1.1558614422560356</v>
      </c>
      <c r="H55" s="5">
        <v>8.8150289017341006</v>
      </c>
      <c r="I55" s="5">
        <v>777.67347887500205</v>
      </c>
      <c r="J55" s="10">
        <f>(Table2[[#This Row],[T]]/1000)^2 * 1/(2*Table2[[#This Row],[mdot]]/1000000 *Table2[[#This Row],[P]])</f>
        <v>0.20943698411723494</v>
      </c>
      <c r="K55" s="4" t="s">
        <v>52</v>
      </c>
      <c r="L55" s="4">
        <v>12.13</v>
      </c>
      <c r="M55" s="4">
        <v>131.29300000000001</v>
      </c>
      <c r="N55"/>
      <c r="P55" s="19" t="s">
        <v>169</v>
      </c>
    </row>
    <row r="56" spans="1:16" ht="15.5">
      <c r="A56" s="6" t="s">
        <v>150</v>
      </c>
      <c r="B56" s="12">
        <v>170.4348</v>
      </c>
      <c r="C56" s="12">
        <v>375</v>
      </c>
      <c r="D56" s="12">
        <v>30</v>
      </c>
      <c r="E56" s="12">
        <v>5</v>
      </c>
      <c r="F56" s="12">
        <v>32.4</v>
      </c>
      <c r="G56" s="12">
        <v>0.4</v>
      </c>
      <c r="H56" s="12">
        <v>3.9714290000000001</v>
      </c>
      <c r="I56" s="12">
        <v>928.57140000000004</v>
      </c>
      <c r="J56" s="10">
        <f>(Table2[[#This Row],[T]]/1000)^2 * 1/(2*Table2[[#This Row],[mdot]]/1000000 *Table2[[#This Row],[P]])</f>
        <v>0.11567655418700434</v>
      </c>
      <c r="K56" t="s">
        <v>59</v>
      </c>
      <c r="L56">
        <v>14</v>
      </c>
      <c r="M56">
        <v>83.798000000000002</v>
      </c>
      <c r="P56" s="20" t="s">
        <v>167</v>
      </c>
    </row>
    <row r="57" spans="1:16" hidden="1">
      <c r="A57" t="s">
        <v>133</v>
      </c>
      <c r="B57" s="5">
        <v>171.93</v>
      </c>
      <c r="C57" s="5">
        <v>249.9</v>
      </c>
      <c r="D57" s="5">
        <v>47.08</v>
      </c>
      <c r="E57" s="5">
        <v>10.16</v>
      </c>
      <c r="G57" s="5">
        <v>0.44</v>
      </c>
      <c r="H57" s="5">
        <v>2.63</v>
      </c>
      <c r="I57" s="5">
        <v>612.63</v>
      </c>
      <c r="J57" s="10">
        <f>(Table2[[#This Row],[T]]/1000)^2 * 1/(2*Table2[[#This Row],[mdot]]/1000000 *Table2[[#This Row],[P]])</f>
        <v>4.5716940826869279E-2</v>
      </c>
      <c r="K57" t="s">
        <v>84</v>
      </c>
      <c r="L57">
        <v>15.88</v>
      </c>
      <c r="M57">
        <v>28.013999999999999</v>
      </c>
      <c r="N57" t="s">
        <v>129</v>
      </c>
      <c r="P57" t="s">
        <v>134</v>
      </c>
    </row>
    <row r="58" spans="1:16">
      <c r="A58" t="s">
        <v>148</v>
      </c>
      <c r="B58" s="5">
        <v>174</v>
      </c>
      <c r="C58" s="5">
        <v>300</v>
      </c>
      <c r="D58" s="5">
        <v>23.5</v>
      </c>
      <c r="E58" s="5">
        <v>5.5</v>
      </c>
      <c r="F58" s="5">
        <v>14.5</v>
      </c>
      <c r="G58" s="5">
        <v>0.5</v>
      </c>
      <c r="H58" s="5">
        <v>6.8</v>
      </c>
      <c r="I58" s="5">
        <v>1386</v>
      </c>
      <c r="J58" s="10">
        <f>(Table2[[#This Row],[T]]/1000)^2 * 1/(2*Table2[[#This Row],[mdot]]/1000000 *Table2[[#This Row],[P]])</f>
        <v>0.26574712643678161</v>
      </c>
      <c r="K58" s="4" t="s">
        <v>52</v>
      </c>
      <c r="L58" s="4">
        <v>12.13</v>
      </c>
      <c r="M58" s="4">
        <v>131.29300000000001</v>
      </c>
      <c r="N58"/>
      <c r="P58" s="19" t="s">
        <v>104</v>
      </c>
    </row>
    <row r="59" spans="1:16">
      <c r="A59" t="s">
        <v>133</v>
      </c>
      <c r="B59" s="5">
        <v>175.07</v>
      </c>
      <c r="C59" s="5">
        <v>268.10000000000002</v>
      </c>
      <c r="D59" s="5">
        <v>47.08</v>
      </c>
      <c r="E59" s="5">
        <v>10.16</v>
      </c>
      <c r="G59" s="5">
        <v>0.5</v>
      </c>
      <c r="H59" s="5">
        <v>4.24</v>
      </c>
      <c r="I59" s="5">
        <v>856.31</v>
      </c>
      <c r="J59" s="10">
        <f>(Table2[[#This Row],[T]]/1000)^2 * 1/(2*Table2[[#This Row],[mdot]]/1000000 *Table2[[#This Row],[P]])</f>
        <v>0.10268806763009082</v>
      </c>
      <c r="K59" t="s">
        <v>102</v>
      </c>
      <c r="L59">
        <v>15.76</v>
      </c>
      <c r="M59">
        <v>39.948</v>
      </c>
      <c r="N59" t="s">
        <v>129</v>
      </c>
      <c r="P59" s="19" t="s">
        <v>170</v>
      </c>
    </row>
    <row r="60" spans="1:16" hidden="1">
      <c r="A60" t="s">
        <v>133</v>
      </c>
      <c r="B60" s="5">
        <v>180</v>
      </c>
      <c r="C60" s="5">
        <v>150</v>
      </c>
      <c r="D60" s="5">
        <v>47.08</v>
      </c>
      <c r="E60" s="5">
        <v>10.16</v>
      </c>
      <c r="G60" s="5">
        <v>0.84</v>
      </c>
      <c r="H60" s="5">
        <v>1.37</v>
      </c>
      <c r="I60" s="5">
        <v>166.79</v>
      </c>
      <c r="J60" s="10">
        <f>(Table2[[#This Row],[T]]/1000)^2 * 1/(2*Table2[[#This Row],[mdot]]/1000000 *Table2[[#This Row],[P]])</f>
        <v>6.2066798941798956E-3</v>
      </c>
      <c r="K60" s="4" t="s">
        <v>128</v>
      </c>
      <c r="L60" s="4">
        <v>9.3940000000000001</v>
      </c>
      <c r="M60" s="4">
        <v>65.38</v>
      </c>
      <c r="N60" t="s">
        <v>129</v>
      </c>
      <c r="P60" t="s">
        <v>134</v>
      </c>
    </row>
    <row r="61" spans="1:16">
      <c r="A61" t="s">
        <v>139</v>
      </c>
      <c r="B61" s="5">
        <v>187</v>
      </c>
      <c r="C61" s="5">
        <v>325</v>
      </c>
      <c r="D61" s="5">
        <v>31</v>
      </c>
      <c r="E61" s="5">
        <v>9</v>
      </c>
      <c r="F61" s="5">
        <v>25.5</v>
      </c>
      <c r="G61" s="5">
        <v>0.69</v>
      </c>
      <c r="H61" s="5">
        <v>10.3</v>
      </c>
      <c r="I61" s="5">
        <v>1519</v>
      </c>
      <c r="J61" s="5">
        <f>(Table2[[#This Row],[T]]/1000)^2 / (2*Table2[[#This Row],[mdot]]/1000000 * Table2[[#This Row],[P]])</f>
        <v>0.4111059443540262</v>
      </c>
      <c r="K61" s="4" t="s">
        <v>52</v>
      </c>
      <c r="L61" s="4">
        <v>12.13</v>
      </c>
      <c r="M61" s="4">
        <v>131.29300000000001</v>
      </c>
      <c r="N61"/>
      <c r="P61" s="19" t="s">
        <v>104</v>
      </c>
    </row>
    <row r="62" spans="1:16">
      <c r="A62" t="s">
        <v>133</v>
      </c>
      <c r="B62" s="5">
        <v>187.51</v>
      </c>
      <c r="C62" s="5">
        <v>280.7</v>
      </c>
      <c r="D62" s="5">
        <v>47.08</v>
      </c>
      <c r="E62" s="5">
        <v>10.16</v>
      </c>
      <c r="G62" s="5">
        <v>0.5</v>
      </c>
      <c r="H62" s="5">
        <v>4.38</v>
      </c>
      <c r="I62" s="5">
        <v>883.83</v>
      </c>
      <c r="J62" s="10">
        <f>(Table2[[#This Row],[T]]/1000)^2 * 1/(2*Table2[[#This Row],[mdot]]/1000000 *Table2[[#This Row],[P]])</f>
        <v>0.10231134339501896</v>
      </c>
      <c r="K62" t="s">
        <v>102</v>
      </c>
      <c r="L62">
        <v>15.76</v>
      </c>
      <c r="M62">
        <v>39.948</v>
      </c>
      <c r="N62" t="s">
        <v>129</v>
      </c>
      <c r="P62" s="19" t="s">
        <v>170</v>
      </c>
    </row>
    <row r="63" spans="1:16" ht="15.5">
      <c r="A63" s="6" t="s">
        <v>150</v>
      </c>
      <c r="B63" s="12">
        <v>188.3152</v>
      </c>
      <c r="C63" s="12">
        <v>400</v>
      </c>
      <c r="D63" s="12">
        <v>30</v>
      </c>
      <c r="E63" s="12">
        <v>5</v>
      </c>
      <c r="F63" s="12">
        <v>32.4</v>
      </c>
      <c r="G63" s="12">
        <v>0.4</v>
      </c>
      <c r="H63" s="12">
        <v>3.4</v>
      </c>
      <c r="I63" s="12">
        <v>794.64290000000005</v>
      </c>
      <c r="J63" s="10">
        <f>(Table2[[#This Row],[T]]/1000)^2 * 1/(2*Table2[[#This Row],[mdot]]/1000000 *Table2[[#This Row],[P]])</f>
        <v>7.6733051819502601E-2</v>
      </c>
      <c r="K63" t="s">
        <v>59</v>
      </c>
      <c r="L63">
        <v>14</v>
      </c>
      <c r="M63">
        <v>83.798000000000002</v>
      </c>
      <c r="P63" s="20" t="s">
        <v>167</v>
      </c>
    </row>
    <row r="64" spans="1:16">
      <c r="A64" t="s">
        <v>135</v>
      </c>
      <c r="B64" s="15">
        <v>190</v>
      </c>
      <c r="C64" s="15">
        <v>100</v>
      </c>
      <c r="D64" s="5">
        <v>68</v>
      </c>
      <c r="G64" s="5">
        <v>2.76</v>
      </c>
      <c r="H64" s="15">
        <v>14.24</v>
      </c>
      <c r="I64" s="15">
        <v>525.95000000000005</v>
      </c>
      <c r="J64" s="10">
        <f>(Table2[[#This Row],[T]]/1000)^2 * 1/(2*Table2[[#This Row],[mdot]]/1000000 *Table2[[#This Row],[P]])</f>
        <v>0.19334248665141118</v>
      </c>
      <c r="K64" s="4" t="s">
        <v>52</v>
      </c>
      <c r="L64" s="4">
        <v>12.13</v>
      </c>
      <c r="M64" s="4">
        <v>131.29300000000001</v>
      </c>
      <c r="P64" s="21" t="s">
        <v>155</v>
      </c>
    </row>
    <row r="65" spans="1:16">
      <c r="A65" t="s">
        <v>142</v>
      </c>
      <c r="B65" s="5">
        <v>193</v>
      </c>
      <c r="C65" s="5">
        <v>250</v>
      </c>
      <c r="D65" s="5">
        <v>42</v>
      </c>
      <c r="E65" s="5">
        <v>8</v>
      </c>
      <c r="F65" s="5">
        <v>25</v>
      </c>
      <c r="G65" s="5">
        <v>0.88</v>
      </c>
      <c r="H65" s="5">
        <v>11.6</v>
      </c>
      <c r="I65" s="5">
        <v>1339</v>
      </c>
      <c r="J65" s="5">
        <f>(Table2[[#This Row],[T]]/1000)^2 / (2*Table2[[#This Row],[mdot]]/1000000 * Table2[[#This Row],[P]])</f>
        <v>0.39613754121526135</v>
      </c>
      <c r="K65" s="4" t="s">
        <v>52</v>
      </c>
      <c r="L65" s="4">
        <v>12.13</v>
      </c>
      <c r="M65" s="4">
        <v>131.29300000000001</v>
      </c>
      <c r="N65"/>
      <c r="P65" s="19" t="s">
        <v>104</v>
      </c>
    </row>
    <row r="66" spans="1:16" ht="29">
      <c r="A66" t="s">
        <v>75</v>
      </c>
      <c r="B66" s="5">
        <v>194</v>
      </c>
      <c r="C66" s="5">
        <v>200</v>
      </c>
      <c r="D66" s="5">
        <v>58</v>
      </c>
      <c r="E66" s="5">
        <v>22</v>
      </c>
      <c r="G66" s="5">
        <v>0.81</v>
      </c>
      <c r="H66" s="5">
        <v>6.39</v>
      </c>
      <c r="I66" s="5">
        <v>707.44</v>
      </c>
      <c r="J66" s="10">
        <f>(Table2[[#This Row],[T]]/1000)^2 * 1/(2*Table2[[#This Row],[mdot]]/1000000 *Table2[[#This Row],[P]])</f>
        <v>0.12992268041237112</v>
      </c>
      <c r="K66" t="s">
        <v>59</v>
      </c>
      <c r="L66">
        <v>14</v>
      </c>
      <c r="M66">
        <v>83.798000000000002</v>
      </c>
      <c r="N66" t="s">
        <v>55</v>
      </c>
      <c r="P66" s="19" t="s">
        <v>76</v>
      </c>
    </row>
    <row r="67" spans="1:16">
      <c r="A67" t="s">
        <v>141</v>
      </c>
      <c r="B67" s="5">
        <v>195</v>
      </c>
      <c r="C67" s="5">
        <v>250</v>
      </c>
      <c r="D67" s="5">
        <v>42.5</v>
      </c>
      <c r="E67" s="5">
        <v>8.5</v>
      </c>
      <c r="F67" s="5">
        <v>25</v>
      </c>
      <c r="G67" s="5">
        <v>0.88</v>
      </c>
      <c r="H67" s="5">
        <v>11.2</v>
      </c>
      <c r="I67" s="5">
        <v>1300</v>
      </c>
      <c r="J67" s="5">
        <f>(Table2[[#This Row],[T]]/1000)^2 / (2*Table2[[#This Row],[mdot]]/1000000 * Table2[[#This Row],[P]])</f>
        <v>0.36550116550116546</v>
      </c>
      <c r="K67" s="4" t="s">
        <v>52</v>
      </c>
      <c r="L67" s="4">
        <v>12.13</v>
      </c>
      <c r="M67" s="4">
        <v>131.29300000000001</v>
      </c>
      <c r="N67"/>
      <c r="P67" s="19" t="s">
        <v>104</v>
      </c>
    </row>
    <row r="68" spans="1:16" ht="29">
      <c r="A68" t="s">
        <v>131</v>
      </c>
      <c r="B68" s="5">
        <v>197.76467615263201</v>
      </c>
      <c r="C68" s="5">
        <v>200</v>
      </c>
      <c r="D68" s="5">
        <v>67</v>
      </c>
      <c r="E68" s="5">
        <v>10.5</v>
      </c>
      <c r="F68" s="5">
        <v>21</v>
      </c>
      <c r="G68" s="5">
        <f>Table2[[#This Row],[T]]/1000 * 1/(Table2[[#This Row],[Isp]]*9.80665) *1000000</f>
        <v>1.3403522252432638</v>
      </c>
      <c r="H68" s="5">
        <v>14.695752009184799</v>
      </c>
      <c r="I68" s="10">
        <v>1118.0267621780499</v>
      </c>
      <c r="J68" s="10">
        <f>(Table2[[#This Row],[T]]/1000)^2 * 1/(2*Table2[[#This Row],[mdot]]/1000000 *Table2[[#This Row],[P]])</f>
        <v>0.40736711888116289</v>
      </c>
      <c r="K68" s="4" t="s">
        <v>52</v>
      </c>
      <c r="L68" s="4">
        <v>12.13</v>
      </c>
      <c r="M68" s="4">
        <v>131.29300000000001</v>
      </c>
      <c r="P68" s="19" t="s">
        <v>168</v>
      </c>
    </row>
    <row r="69" spans="1:16">
      <c r="A69" t="s">
        <v>133</v>
      </c>
      <c r="B69" s="5">
        <v>198.66</v>
      </c>
      <c r="C69" s="5">
        <v>268.10000000000002</v>
      </c>
      <c r="D69" s="5">
        <v>47.08</v>
      </c>
      <c r="E69" s="5">
        <v>10.16</v>
      </c>
      <c r="G69" s="5">
        <v>0.56000000000000005</v>
      </c>
      <c r="H69" s="5">
        <v>4.7300000000000004</v>
      </c>
      <c r="I69" s="5">
        <v>855.5</v>
      </c>
      <c r="J69" s="10">
        <f>(Table2[[#This Row],[T]]/1000)^2 * 1/(2*Table2[[#This Row],[mdot]]/1000000 *Table2[[#This Row],[P]])</f>
        <v>0.1005527210884354</v>
      </c>
      <c r="K69" t="s">
        <v>102</v>
      </c>
      <c r="L69">
        <v>15.76</v>
      </c>
      <c r="M69">
        <v>39.948</v>
      </c>
      <c r="N69" t="s">
        <v>129</v>
      </c>
      <c r="P69" s="19" t="s">
        <v>170</v>
      </c>
    </row>
    <row r="70" spans="1:16">
      <c r="A70" t="s">
        <v>133</v>
      </c>
      <c r="B70" s="5">
        <v>199.64</v>
      </c>
      <c r="C70" s="5">
        <v>181</v>
      </c>
      <c r="D70" s="5">
        <v>47.08</v>
      </c>
      <c r="E70" s="5">
        <v>10.16</v>
      </c>
      <c r="G70" s="5">
        <v>0.79</v>
      </c>
      <c r="H70" s="5">
        <v>5.79</v>
      </c>
      <c r="I70" s="5">
        <v>750.58</v>
      </c>
      <c r="J70" s="10">
        <f>(Table2[[#This Row],[T]]/1000)^2 * 1/(2*Table2[[#This Row],[mdot]]/1000000 *Table2[[#This Row],[P]])</f>
        <v>0.10628022846186427</v>
      </c>
      <c r="K70" s="4" t="s">
        <v>52</v>
      </c>
      <c r="L70" s="4">
        <v>12.13</v>
      </c>
      <c r="M70" s="4">
        <v>131.29300000000001</v>
      </c>
      <c r="N70" t="s">
        <v>129</v>
      </c>
      <c r="P70" s="19" t="s">
        <v>170</v>
      </c>
    </row>
    <row r="71" spans="1:16" ht="29">
      <c r="A71" t="s">
        <v>131</v>
      </c>
      <c r="B71" s="5">
        <v>199.79306241754799</v>
      </c>
      <c r="C71" s="5">
        <v>400</v>
      </c>
      <c r="D71" s="5">
        <v>67</v>
      </c>
      <c r="E71" s="5">
        <v>10.5</v>
      </c>
      <c r="F71" s="5">
        <v>21</v>
      </c>
      <c r="G71" s="5">
        <f>Table2[[#This Row],[T]]/1000 * 1/(Table2[[#This Row],[Isp]]*9.80665) *1000000</f>
        <v>1.0471917388733265</v>
      </c>
      <c r="H71" s="5">
        <v>10.746268656716399</v>
      </c>
      <c r="I71" s="10">
        <v>1046.4315150213199</v>
      </c>
      <c r="J71" s="10">
        <f>(Table2[[#This Row],[T]]/1000)^2 * 1/(2*Table2[[#This Row],[mdot]]/1000000 *Table2[[#This Row],[P]])</f>
        <v>0.27598074364410474</v>
      </c>
      <c r="K71" s="4" t="s">
        <v>52</v>
      </c>
      <c r="L71" s="4">
        <v>12.13</v>
      </c>
      <c r="M71" s="4">
        <v>131.29300000000001</v>
      </c>
      <c r="P71" s="19" t="s">
        <v>168</v>
      </c>
    </row>
    <row r="72" spans="1:16">
      <c r="A72" t="s">
        <v>147</v>
      </c>
      <c r="B72" s="5">
        <v>200</v>
      </c>
      <c r="C72" s="5">
        <v>250</v>
      </c>
      <c r="D72" s="5">
        <v>21</v>
      </c>
      <c r="E72" s="5">
        <v>5.6</v>
      </c>
      <c r="G72" s="5">
        <v>0.94</v>
      </c>
      <c r="H72" s="5">
        <v>12.8</v>
      </c>
      <c r="I72" s="5">
        <v>1390</v>
      </c>
      <c r="J72" s="10">
        <f>(Table2[[#This Row],[T]]/1000)^2 * 1/(2*Table2[[#This Row],[mdot]]/1000000 *Table2[[#This Row],[P]])</f>
        <v>0.43574468085106388</v>
      </c>
      <c r="K72" s="4" t="s">
        <v>52</v>
      </c>
      <c r="L72" s="4">
        <v>12.13</v>
      </c>
      <c r="M72" s="4">
        <v>131.29300000000001</v>
      </c>
      <c r="N72"/>
      <c r="P72" s="19" t="s">
        <v>104</v>
      </c>
    </row>
    <row r="73" spans="1:16">
      <c r="A73" t="s">
        <v>119</v>
      </c>
      <c r="B73" s="5">
        <v>200</v>
      </c>
      <c r="C73" s="5">
        <v>250</v>
      </c>
      <c r="D73" s="5">
        <v>36</v>
      </c>
      <c r="E73" s="5">
        <v>12</v>
      </c>
      <c r="G73" s="5">
        <f>Table2[[#This Row],[T]]/1000 * 1/(Table2[[#This Row],[Isp]]*9.80665) *1000000</f>
        <v>0.73759899219796188</v>
      </c>
      <c r="H73" s="5">
        <v>11.53</v>
      </c>
      <c r="I73" s="5">
        <v>1594</v>
      </c>
      <c r="J73" s="10">
        <f>(Table2[[#This Row],[T]]/1000)^2 * 1/(2*Table2[[#This Row],[mdot]]/1000000 *Table2[[#This Row],[P]])</f>
        <v>0.45058663788249992</v>
      </c>
      <c r="K73" s="4" t="s">
        <v>52</v>
      </c>
      <c r="L73" s="4">
        <v>12.13</v>
      </c>
      <c r="M73" s="4">
        <v>131.29300000000001</v>
      </c>
      <c r="N73" t="s">
        <v>55</v>
      </c>
      <c r="P73" s="19" t="s">
        <v>120</v>
      </c>
    </row>
    <row r="74" spans="1:16" ht="29">
      <c r="A74" t="s">
        <v>137</v>
      </c>
      <c r="B74" s="5">
        <v>201.54320987654299</v>
      </c>
      <c r="C74" s="5">
        <v>200</v>
      </c>
      <c r="D74" s="5">
        <v>60</v>
      </c>
      <c r="E74" s="5">
        <v>9.42</v>
      </c>
      <c r="F74" s="5">
        <v>19</v>
      </c>
      <c r="G74" s="5">
        <f>Table2[[#This Row],[T]]/1000 * 1/(Table2[[#This Row],[Isp]]*9.80665) * 1000000</f>
        <v>1.3606601559615155</v>
      </c>
      <c r="H74" s="5">
        <v>10.895953757225399</v>
      </c>
      <c r="I74" s="5">
        <v>816.57279765416797</v>
      </c>
      <c r="J74" s="5">
        <f>(Table2[[#This Row],[T]]/1000)^2 / (2*Table2[[#This Row],[mdot]]/1000000 * Table2[[#This Row],[P]])</f>
        <v>0.21646249927916572</v>
      </c>
      <c r="K74" s="4" t="s">
        <v>52</v>
      </c>
      <c r="L74" s="4">
        <v>12.13</v>
      </c>
      <c r="M74" s="4">
        <v>131.29300000000001</v>
      </c>
      <c r="N74"/>
      <c r="P74" s="19" t="s">
        <v>169</v>
      </c>
    </row>
    <row r="75" spans="1:16">
      <c r="A75" t="s">
        <v>119</v>
      </c>
      <c r="B75" s="5">
        <v>202.5</v>
      </c>
      <c r="C75" s="5">
        <v>186.6</v>
      </c>
      <c r="D75" s="5">
        <v>36</v>
      </c>
      <c r="E75" s="5">
        <v>12</v>
      </c>
      <c r="G75" s="5">
        <f>Table2[[#This Row],[T]]/1000 * 1/(Table2[[#This Row],[Isp]]*9.80665) * 1000000</f>
        <v>0.75100721090942024</v>
      </c>
      <c r="H75" s="5">
        <v>9.81</v>
      </c>
      <c r="I75" s="5">
        <v>1332</v>
      </c>
      <c r="J75" s="5">
        <f>(Table2[[#This Row],[T]]/1000)^2 / (2*Table2[[#This Row],[mdot]]/1000000 * Table2[[#This Row],[P]])</f>
        <v>0.31640175560000006</v>
      </c>
      <c r="K75" t="s">
        <v>59</v>
      </c>
      <c r="L75">
        <v>14</v>
      </c>
      <c r="M75">
        <v>83.798000000000002</v>
      </c>
      <c r="N75" t="s">
        <v>55</v>
      </c>
      <c r="P75" s="19" t="s">
        <v>120</v>
      </c>
    </row>
    <row r="76" spans="1:16" ht="29">
      <c r="A76" t="s">
        <v>75</v>
      </c>
      <c r="B76" s="5">
        <v>204</v>
      </c>
      <c r="C76" s="5">
        <v>300</v>
      </c>
      <c r="D76" s="5">
        <v>58</v>
      </c>
      <c r="E76" s="5">
        <v>22</v>
      </c>
      <c r="G76" s="5">
        <v>0.72</v>
      </c>
      <c r="H76" s="5">
        <v>9.8699999999999992</v>
      </c>
      <c r="I76" s="5">
        <v>978.51</v>
      </c>
      <c r="J76" s="5">
        <f>(Table2[[#This Row],[T]]/1000)^2 / (2*Table2[[#This Row],[mdot]]/1000000 * Table2[[#This Row],[P]])</f>
        <v>0.3316207107843136</v>
      </c>
      <c r="K76" s="4" t="s">
        <v>52</v>
      </c>
      <c r="L76" s="4">
        <v>12.13</v>
      </c>
      <c r="M76" s="4">
        <v>131.29300000000001</v>
      </c>
      <c r="N76" t="s">
        <v>55</v>
      </c>
      <c r="P76" s="19" t="s">
        <v>89</v>
      </c>
    </row>
    <row r="77" spans="1:16">
      <c r="A77" t="s">
        <v>133</v>
      </c>
      <c r="B77" s="5">
        <v>207.27</v>
      </c>
      <c r="C77" s="5">
        <v>230.3</v>
      </c>
      <c r="D77" s="5">
        <v>47.08</v>
      </c>
      <c r="E77" s="5">
        <v>10.16</v>
      </c>
      <c r="G77" s="5">
        <v>0.81</v>
      </c>
      <c r="H77" s="5">
        <v>8.23</v>
      </c>
      <c r="I77" s="5">
        <v>1035.7</v>
      </c>
      <c r="J77" s="5">
        <f>(Table2[[#This Row],[T]]/1000)^2 / (2*Table2[[#This Row],[mdot]]/1000000 * Table2[[#This Row],[P]])</f>
        <v>0.20171965117366447</v>
      </c>
      <c r="K77" t="s">
        <v>59</v>
      </c>
      <c r="L77">
        <v>14</v>
      </c>
      <c r="M77">
        <v>83.798000000000002</v>
      </c>
      <c r="N77" t="s">
        <v>129</v>
      </c>
      <c r="P77" s="19" t="s">
        <v>170</v>
      </c>
    </row>
    <row r="78" spans="1:16" ht="29">
      <c r="A78" t="s">
        <v>137</v>
      </c>
      <c r="B78" s="5">
        <v>208.024691358024</v>
      </c>
      <c r="C78" s="5">
        <v>250</v>
      </c>
      <c r="D78" s="5">
        <v>60</v>
      </c>
      <c r="E78" s="5">
        <v>9.42</v>
      </c>
      <c r="F78" s="5">
        <v>19</v>
      </c>
      <c r="G78" s="5">
        <f>Table2[[#This Row],[T]]/1000 * 1/(Table2[[#This Row],[Isp]]*9.80665) * 1000000</f>
        <v>1.1796798089684295</v>
      </c>
      <c r="H78" s="5">
        <v>10.028901734104</v>
      </c>
      <c r="I78" s="10">
        <v>866.89910422142304</v>
      </c>
      <c r="J78" s="5">
        <f>(Table2[[#This Row],[T]]/1000)^2 / (2*Table2[[#This Row],[mdot]]/1000000 * Table2[[#This Row],[P]])</f>
        <v>0.2049263117736474</v>
      </c>
      <c r="K78" s="4" t="s">
        <v>52</v>
      </c>
      <c r="L78" s="4">
        <v>12.13</v>
      </c>
      <c r="M78" s="4">
        <v>131.29300000000001</v>
      </c>
      <c r="P78" s="19" t="s">
        <v>169</v>
      </c>
    </row>
    <row r="79" spans="1:16">
      <c r="A79" t="s">
        <v>133</v>
      </c>
      <c r="B79" s="5">
        <v>214.7</v>
      </c>
      <c r="C79" s="5">
        <v>226</v>
      </c>
      <c r="D79" s="5">
        <v>47.08</v>
      </c>
      <c r="E79" s="5">
        <v>10.16</v>
      </c>
      <c r="G79" s="5">
        <v>0.81</v>
      </c>
      <c r="H79" s="5">
        <v>7.77</v>
      </c>
      <c r="I79" s="5">
        <v>978.12</v>
      </c>
      <c r="J79" s="5">
        <f>(Table2[[#This Row],[T]]/1000)^2 / (2*Table2[[#This Row],[mdot]]/1000000 * Table2[[#This Row],[P]])</f>
        <v>0.17357811933964706</v>
      </c>
      <c r="K79" t="s">
        <v>59</v>
      </c>
      <c r="L79">
        <v>14</v>
      </c>
      <c r="M79">
        <v>83.798000000000002</v>
      </c>
      <c r="N79" t="s">
        <v>129</v>
      </c>
      <c r="P79" s="19" t="s">
        <v>170</v>
      </c>
    </row>
    <row r="80" spans="1:16">
      <c r="A80" t="s">
        <v>143</v>
      </c>
      <c r="B80" s="5">
        <v>215</v>
      </c>
      <c r="C80" s="5">
        <v>250</v>
      </c>
      <c r="D80" s="5">
        <v>32</v>
      </c>
      <c r="E80" s="5">
        <v>7</v>
      </c>
      <c r="F80" s="5">
        <v>16</v>
      </c>
      <c r="G80" s="5">
        <v>1</v>
      </c>
      <c r="H80" s="5">
        <v>12.2</v>
      </c>
      <c r="I80" s="5">
        <v>1244</v>
      </c>
      <c r="J80" s="5">
        <f>(Table2[[#This Row],[T]]/1000)^2 / (2*Table2[[#This Row],[mdot]]/1000000 * Table2[[#This Row],[P]])</f>
        <v>0.34613953488372085</v>
      </c>
      <c r="K80" s="4" t="s">
        <v>52</v>
      </c>
      <c r="L80" s="4">
        <v>12.13</v>
      </c>
      <c r="M80" s="4">
        <v>131.29300000000001</v>
      </c>
      <c r="N80"/>
      <c r="P80" s="19" t="s">
        <v>104</v>
      </c>
    </row>
    <row r="81" spans="1:16">
      <c r="A81" t="s">
        <v>133</v>
      </c>
      <c r="B81" s="5">
        <v>217.63</v>
      </c>
      <c r="C81" s="5">
        <v>230.3</v>
      </c>
      <c r="D81" s="5">
        <v>47.08</v>
      </c>
      <c r="E81" s="5">
        <v>10.16</v>
      </c>
      <c r="G81" s="5">
        <v>0.81</v>
      </c>
      <c r="H81" s="5">
        <v>8.1</v>
      </c>
      <c r="I81" s="5">
        <v>1019.76</v>
      </c>
      <c r="J81" s="5">
        <f>(Table2[[#This Row],[T]]/1000)^2 / (2*Table2[[#This Row],[mdot]]/1000000 * Table2[[#This Row],[P]])</f>
        <v>0.18609566695768043</v>
      </c>
      <c r="K81" t="s">
        <v>59</v>
      </c>
      <c r="L81">
        <v>14</v>
      </c>
      <c r="M81">
        <v>83.798000000000002</v>
      </c>
      <c r="N81" t="s">
        <v>129</v>
      </c>
      <c r="P81" s="19" t="s">
        <v>170</v>
      </c>
    </row>
    <row r="82" spans="1:16" ht="15.5">
      <c r="A82" s="6" t="s">
        <v>150</v>
      </c>
      <c r="B82" s="12">
        <v>219.13040000000001</v>
      </c>
      <c r="C82" s="12">
        <v>397.72730000000001</v>
      </c>
      <c r="D82" s="12">
        <v>30</v>
      </c>
      <c r="E82" s="12">
        <v>5</v>
      </c>
      <c r="F82" s="12">
        <v>32.4</v>
      </c>
      <c r="G82" s="12">
        <v>0.4</v>
      </c>
      <c r="H82" s="12">
        <v>4.5809519999999999</v>
      </c>
      <c r="I82" s="12">
        <v>1071.4290000000001</v>
      </c>
      <c r="J82" s="5">
        <f>(Table2[[#This Row],[T]]/1000)^2 / (2*Table2[[#This Row],[mdot]]/1000000 * Table2[[#This Row],[P]])</f>
        <v>0.11970681171065266</v>
      </c>
      <c r="K82" t="s">
        <v>59</v>
      </c>
      <c r="L82">
        <v>14</v>
      </c>
      <c r="M82">
        <v>83.798000000000002</v>
      </c>
      <c r="P82" s="20" t="s">
        <v>167</v>
      </c>
    </row>
    <row r="83" spans="1:16">
      <c r="A83" t="s">
        <v>133</v>
      </c>
      <c r="B83" s="5">
        <v>219.52</v>
      </c>
      <c r="C83" s="5">
        <v>274.39999999999998</v>
      </c>
      <c r="D83" s="5">
        <v>47.08</v>
      </c>
      <c r="E83" s="5">
        <v>10.16</v>
      </c>
      <c r="G83" s="5">
        <v>0.56000000000000005</v>
      </c>
      <c r="H83" s="5">
        <v>5.35</v>
      </c>
      <c r="I83" s="5">
        <v>966.51</v>
      </c>
      <c r="J83" s="5">
        <f>(Table2[[#This Row],[T]]/1000)^2 / (2*Table2[[#This Row],[mdot]]/1000000 * Table2[[#This Row],[P]])</f>
        <v>0.11641674367451059</v>
      </c>
      <c r="K83" t="s">
        <v>102</v>
      </c>
      <c r="L83">
        <v>15.76</v>
      </c>
      <c r="M83">
        <v>39.948</v>
      </c>
      <c r="N83" t="s">
        <v>129</v>
      </c>
      <c r="P83" s="19" t="s">
        <v>170</v>
      </c>
    </row>
    <row r="84" spans="1:16">
      <c r="A84" t="s">
        <v>133</v>
      </c>
      <c r="B84" s="5">
        <v>221.29</v>
      </c>
      <c r="C84" s="5">
        <v>270.2</v>
      </c>
      <c r="D84" s="5">
        <v>47.08</v>
      </c>
      <c r="E84" s="5">
        <v>10.16</v>
      </c>
      <c r="G84" s="5">
        <v>0.56000000000000005</v>
      </c>
      <c r="H84" s="5">
        <v>5.59</v>
      </c>
      <c r="I84" s="5">
        <v>1009.6</v>
      </c>
      <c r="J84" s="5">
        <f>(Table2[[#This Row],[T]]/1000)^2 / (2*Table2[[#This Row],[mdot]]/1000000 * Table2[[#This Row],[P]])</f>
        <v>0.12607930446795734</v>
      </c>
      <c r="K84" t="s">
        <v>102</v>
      </c>
      <c r="L84">
        <v>15.76</v>
      </c>
      <c r="M84">
        <v>39.948</v>
      </c>
      <c r="N84" t="s">
        <v>129</v>
      </c>
      <c r="P84" s="19" t="s">
        <v>170</v>
      </c>
    </row>
    <row r="85" spans="1:16" ht="15.5">
      <c r="A85" s="6" t="s">
        <v>150</v>
      </c>
      <c r="B85" s="12">
        <v>222.8261</v>
      </c>
      <c r="C85" s="12">
        <v>500</v>
      </c>
      <c r="D85" s="12">
        <v>30</v>
      </c>
      <c r="E85" s="12">
        <v>5</v>
      </c>
      <c r="F85" s="12">
        <v>32.4</v>
      </c>
      <c r="G85" s="12">
        <v>0.4</v>
      </c>
      <c r="H85" s="12">
        <v>6.2952380000000003</v>
      </c>
      <c r="I85" s="12">
        <v>1464.2860000000001</v>
      </c>
      <c r="J85" s="5">
        <f>(Table2[[#This Row],[T]]/1000)^2 / (2*Table2[[#This Row],[mdot]]/1000000 * Table2[[#This Row],[P]])</f>
        <v>0.22231474161153025</v>
      </c>
      <c r="K85" s="4" t="s">
        <v>52</v>
      </c>
      <c r="L85" s="4">
        <v>12.13</v>
      </c>
      <c r="M85" s="4">
        <v>131.29300000000001</v>
      </c>
      <c r="P85" s="20" t="s">
        <v>167</v>
      </c>
    </row>
    <row r="86" spans="1:16" hidden="1">
      <c r="A86" t="s">
        <v>133</v>
      </c>
      <c r="B86" s="5">
        <v>225</v>
      </c>
      <c r="C86" s="5">
        <v>150</v>
      </c>
      <c r="D86" s="5">
        <v>47.08</v>
      </c>
      <c r="E86" s="5">
        <v>10.16</v>
      </c>
      <c r="G86" s="5">
        <v>1.1399999999999999</v>
      </c>
      <c r="H86" s="5">
        <v>2.4</v>
      </c>
      <c r="I86" s="5">
        <v>213.74</v>
      </c>
      <c r="J86" s="5">
        <v>1.1200000000000002E-2</v>
      </c>
      <c r="K86" s="4" t="s">
        <v>128</v>
      </c>
      <c r="L86" s="4">
        <v>9.3940000000000001</v>
      </c>
      <c r="M86" s="4">
        <v>65.38</v>
      </c>
      <c r="N86" t="s">
        <v>129</v>
      </c>
      <c r="P86" t="s">
        <v>134</v>
      </c>
    </row>
    <row r="87" spans="1:16">
      <c r="A87" t="s">
        <v>133</v>
      </c>
      <c r="B87" s="5">
        <v>225.33</v>
      </c>
      <c r="C87" s="5">
        <v>210</v>
      </c>
      <c r="D87" s="5">
        <v>47.08</v>
      </c>
      <c r="E87" s="5">
        <v>10.16</v>
      </c>
      <c r="G87" s="5">
        <v>1.08</v>
      </c>
      <c r="H87" s="5">
        <v>13.1</v>
      </c>
      <c r="I87" s="5">
        <v>1235.44</v>
      </c>
      <c r="J87" s="5">
        <v>0.35220000000000001</v>
      </c>
      <c r="K87" t="s">
        <v>59</v>
      </c>
      <c r="L87">
        <v>14</v>
      </c>
      <c r="M87">
        <v>83.798000000000002</v>
      </c>
      <c r="N87" t="s">
        <v>129</v>
      </c>
      <c r="P87" s="19" t="s">
        <v>170</v>
      </c>
    </row>
    <row r="88" spans="1:16">
      <c r="A88" t="s">
        <v>133</v>
      </c>
      <c r="B88" s="5">
        <v>226.94</v>
      </c>
      <c r="C88" s="5">
        <v>152</v>
      </c>
      <c r="D88" s="5">
        <v>47.08</v>
      </c>
      <c r="E88" s="5">
        <v>10.16</v>
      </c>
      <c r="G88" s="5">
        <v>1.18</v>
      </c>
      <c r="H88" s="5">
        <v>7.98</v>
      </c>
      <c r="I88" s="5">
        <v>690.08</v>
      </c>
      <c r="J88" s="5">
        <v>0.11900000000000001</v>
      </c>
      <c r="K88" s="4" t="s">
        <v>52</v>
      </c>
      <c r="L88" s="4">
        <v>12.13</v>
      </c>
      <c r="M88" s="4">
        <v>131.29300000000001</v>
      </c>
      <c r="N88" t="s">
        <v>129</v>
      </c>
      <c r="P88" s="19" t="s">
        <v>170</v>
      </c>
    </row>
    <row r="89" spans="1:16">
      <c r="A89" t="s">
        <v>133</v>
      </c>
      <c r="B89" s="5">
        <v>233.81</v>
      </c>
      <c r="C89" s="5">
        <v>165</v>
      </c>
      <c r="D89" s="5">
        <v>47.08</v>
      </c>
      <c r="E89" s="5">
        <v>10.16</v>
      </c>
      <c r="G89" s="5">
        <v>0.64</v>
      </c>
      <c r="H89" s="5">
        <v>4.67</v>
      </c>
      <c r="I89" s="5">
        <v>738.15</v>
      </c>
      <c r="J89" s="5">
        <v>7.22E-2</v>
      </c>
      <c r="K89" t="s">
        <v>102</v>
      </c>
      <c r="L89">
        <v>15.76</v>
      </c>
      <c r="M89">
        <v>39.948</v>
      </c>
      <c r="N89" t="s">
        <v>129</v>
      </c>
      <c r="P89" s="19" t="s">
        <v>170</v>
      </c>
    </row>
    <row r="90" spans="1:16">
      <c r="A90" s="8" t="s">
        <v>105</v>
      </c>
      <c r="B90" s="13">
        <v>234</v>
      </c>
      <c r="C90" s="13">
        <v>300</v>
      </c>
      <c r="D90" s="13">
        <v>56</v>
      </c>
      <c r="E90" s="13">
        <v>16</v>
      </c>
      <c r="F90" s="13"/>
      <c r="G90" s="13">
        <v>0.41799999999999998</v>
      </c>
      <c r="H90" s="13">
        <v>38.799999999999997</v>
      </c>
      <c r="I90" s="13">
        <v>1618</v>
      </c>
      <c r="J90" s="11">
        <v>0.51</v>
      </c>
      <c r="K90" s="9" t="s">
        <v>52</v>
      </c>
      <c r="L90" s="4">
        <v>12.13</v>
      </c>
      <c r="M90" s="4">
        <v>131.29300000000001</v>
      </c>
      <c r="N90" s="9"/>
      <c r="O90" s="8"/>
      <c r="P90" s="22" t="s">
        <v>106</v>
      </c>
    </row>
    <row r="91" spans="1:16">
      <c r="A91" t="s">
        <v>133</v>
      </c>
      <c r="B91" s="5">
        <v>235.01</v>
      </c>
      <c r="C91" s="5">
        <v>212.1</v>
      </c>
      <c r="D91" s="5">
        <v>47.08</v>
      </c>
      <c r="E91" s="5">
        <v>10.16</v>
      </c>
      <c r="G91" s="5">
        <v>0.87</v>
      </c>
      <c r="H91" s="5">
        <v>7.77</v>
      </c>
      <c r="I91" s="5">
        <v>908.62</v>
      </c>
      <c r="J91" s="5">
        <v>0.1474</v>
      </c>
      <c r="K91" t="s">
        <v>59</v>
      </c>
      <c r="L91">
        <v>14</v>
      </c>
      <c r="M91">
        <v>83.798000000000002</v>
      </c>
      <c r="N91" t="s">
        <v>129</v>
      </c>
      <c r="P91" s="19" t="s">
        <v>170</v>
      </c>
    </row>
    <row r="92" spans="1:16" ht="15.5">
      <c r="A92" s="6" t="s">
        <v>150</v>
      </c>
      <c r="B92" s="12">
        <v>236.04249999999999</v>
      </c>
      <c r="C92" s="12">
        <v>431.81819999999999</v>
      </c>
      <c r="D92" s="12">
        <v>30</v>
      </c>
      <c r="E92" s="12">
        <v>5</v>
      </c>
      <c r="F92" s="12">
        <v>32.4</v>
      </c>
      <c r="G92" s="12">
        <v>0.4</v>
      </c>
      <c r="H92" s="12">
        <v>4.2</v>
      </c>
      <c r="I92" s="12">
        <v>982.14290000000005</v>
      </c>
      <c r="J92" s="5">
        <f>(Table2[[#This Row],[T]]/1000)^2 / (2*Table2[[#This Row],[mdot]]/1000000 * Table2[[#This Row],[P]])</f>
        <v>9.341538070474599E-2</v>
      </c>
      <c r="K92" t="s">
        <v>59</v>
      </c>
      <c r="L92">
        <v>14</v>
      </c>
      <c r="M92">
        <v>83.798000000000002</v>
      </c>
      <c r="P92" s="20" t="s">
        <v>167</v>
      </c>
    </row>
    <row r="93" spans="1:16">
      <c r="A93" t="s">
        <v>135</v>
      </c>
      <c r="B93" s="15">
        <v>238.78</v>
      </c>
      <c r="C93" s="15">
        <v>129</v>
      </c>
      <c r="D93" s="5">
        <v>68</v>
      </c>
      <c r="G93" s="5">
        <v>1.38</v>
      </c>
      <c r="H93" s="15">
        <v>15.77</v>
      </c>
      <c r="I93" s="15">
        <v>1164.5999999999999</v>
      </c>
      <c r="J93" s="15">
        <v>0.37719999999999998</v>
      </c>
      <c r="K93" s="4" t="s">
        <v>52</v>
      </c>
      <c r="L93" s="4">
        <v>12.13</v>
      </c>
      <c r="M93" s="4">
        <v>131.29300000000001</v>
      </c>
      <c r="P93" s="21" t="s">
        <v>155</v>
      </c>
    </row>
    <row r="94" spans="1:16">
      <c r="A94" t="s">
        <v>133</v>
      </c>
      <c r="B94" s="5">
        <v>239.13</v>
      </c>
      <c r="C94" s="5">
        <v>203</v>
      </c>
      <c r="D94" s="5">
        <v>47.08</v>
      </c>
      <c r="E94" s="5">
        <v>10.16</v>
      </c>
      <c r="G94" s="5">
        <v>0.79</v>
      </c>
      <c r="H94" s="5">
        <v>6.58</v>
      </c>
      <c r="I94" s="5">
        <v>853.52</v>
      </c>
      <c r="J94" s="5">
        <v>0.1152</v>
      </c>
      <c r="K94" s="4" t="s">
        <v>52</v>
      </c>
      <c r="L94" s="4">
        <v>12.13</v>
      </c>
      <c r="M94" s="4">
        <v>131.29300000000001</v>
      </c>
      <c r="N94" t="s">
        <v>129</v>
      </c>
      <c r="P94" s="19" t="s">
        <v>170</v>
      </c>
    </row>
    <row r="95" spans="1:16" hidden="1">
      <c r="A95" t="s">
        <v>133</v>
      </c>
      <c r="B95" s="5">
        <v>240</v>
      </c>
      <c r="C95" s="5">
        <v>160</v>
      </c>
      <c r="D95" s="5">
        <v>47.08</v>
      </c>
      <c r="E95" s="5">
        <v>10.16</v>
      </c>
      <c r="G95" s="5">
        <v>1.28</v>
      </c>
      <c r="H95" s="5">
        <v>5.0199999999999996</v>
      </c>
      <c r="I95" s="5">
        <v>399.99</v>
      </c>
      <c r="J95" s="5">
        <v>4.0999999999999995E-2</v>
      </c>
      <c r="K95" s="4" t="s">
        <v>128</v>
      </c>
      <c r="L95" s="4">
        <v>9.3940000000000001</v>
      </c>
      <c r="M95" s="4">
        <v>65.38</v>
      </c>
      <c r="N95" t="s">
        <v>129</v>
      </c>
      <c r="P95" t="s">
        <v>134</v>
      </c>
    </row>
    <row r="96" spans="1:16" ht="29">
      <c r="A96" t="s">
        <v>137</v>
      </c>
      <c r="B96" s="5">
        <v>242.59259259259201</v>
      </c>
      <c r="C96" s="5">
        <v>200</v>
      </c>
      <c r="D96" s="5">
        <v>60</v>
      </c>
      <c r="E96" s="5">
        <v>9.42</v>
      </c>
      <c r="F96" s="5">
        <v>19</v>
      </c>
      <c r="G96" s="5">
        <f>Table2[[#This Row],[T]]/1000 * 1/(Table2[[#This Row],[Isp]]*9.80665) * 1000000</f>
        <v>1.5464851623790021</v>
      </c>
      <c r="H96" s="5">
        <v>13.150289017341001</v>
      </c>
      <c r="I96" s="5">
        <v>867.09935811475202</v>
      </c>
      <c r="J96" s="5">
        <f>(Table2[[#This Row],[T]]/1000)^2 / (2*Table2[[#This Row],[mdot]]/1000000 * Table2[[#This Row],[P]])</f>
        <v>0.23047154154424676</v>
      </c>
      <c r="K96" s="4" t="s">
        <v>52</v>
      </c>
      <c r="L96" s="4">
        <v>12.13</v>
      </c>
      <c r="M96" s="4">
        <v>131.29300000000001</v>
      </c>
      <c r="N96"/>
      <c r="P96" s="19" t="s">
        <v>169</v>
      </c>
    </row>
    <row r="97" spans="1:16" ht="29">
      <c r="A97" t="s">
        <v>137</v>
      </c>
      <c r="B97" s="5">
        <v>244.753086419753</v>
      </c>
      <c r="C97" s="5">
        <v>300</v>
      </c>
      <c r="D97" s="5">
        <v>60</v>
      </c>
      <c r="E97" s="5">
        <v>9.42</v>
      </c>
      <c r="F97" s="5">
        <v>19</v>
      </c>
      <c r="G97" s="5">
        <f>Table2[[#This Row],[T]]/1000 * 1/(Table2[[#This Row],[Isp]]*9.80665) * 1000000</f>
        <v>1.1822631291279397</v>
      </c>
      <c r="H97" s="5">
        <v>11.936416184971</v>
      </c>
      <c r="I97" s="10">
        <v>1029.5302973412699</v>
      </c>
      <c r="J97" s="5">
        <f>(Table2[[#This Row],[T]]/1000)^2 / (2*Table2[[#This Row],[mdot]]/1000000 * Table2[[#This Row],[P]])</f>
        <v>0.24619293587275698</v>
      </c>
      <c r="K97" s="4" t="s">
        <v>52</v>
      </c>
      <c r="L97" s="4">
        <v>12.13</v>
      </c>
      <c r="M97" s="4">
        <v>131.29300000000001</v>
      </c>
      <c r="P97" s="19" t="s">
        <v>169</v>
      </c>
    </row>
    <row r="98" spans="1:16">
      <c r="A98" t="s">
        <v>122</v>
      </c>
      <c r="B98" s="5">
        <v>245</v>
      </c>
      <c r="C98" s="5">
        <v>200</v>
      </c>
      <c r="D98" s="5">
        <v>39</v>
      </c>
      <c r="E98" s="5">
        <v>11</v>
      </c>
      <c r="F98" s="5">
        <v>25</v>
      </c>
      <c r="G98" s="5">
        <v>1.5</v>
      </c>
      <c r="H98" s="5">
        <v>16</v>
      </c>
      <c r="I98" s="5">
        <v>1088</v>
      </c>
      <c r="J98" s="10">
        <f>(Table2[[#This Row],[T]]/1000)^2 * 1/(2*Table2[[#This Row],[mdot]]/1000000 *Table2[[#This Row],[P]])</f>
        <v>0.34829931972789113</v>
      </c>
      <c r="K98" s="4" t="s">
        <v>52</v>
      </c>
      <c r="L98" s="4">
        <v>12.13</v>
      </c>
      <c r="M98" s="4">
        <v>131.29300000000001</v>
      </c>
      <c r="N98" t="s">
        <v>55</v>
      </c>
      <c r="P98" s="19" t="s">
        <v>104</v>
      </c>
    </row>
    <row r="99" spans="1:16" ht="15.5">
      <c r="A99" s="6" t="s">
        <v>150</v>
      </c>
      <c r="B99" s="12">
        <v>246.38339999999999</v>
      </c>
      <c r="C99" s="12">
        <v>450</v>
      </c>
      <c r="D99" s="12">
        <v>30</v>
      </c>
      <c r="E99" s="12">
        <v>5</v>
      </c>
      <c r="F99" s="12">
        <v>32.4</v>
      </c>
      <c r="G99" s="12">
        <v>0.4</v>
      </c>
      <c r="H99" s="12">
        <v>4.2761899999999997</v>
      </c>
      <c r="I99" s="12">
        <v>1000</v>
      </c>
      <c r="J99" s="5">
        <f>(Table2[[#This Row],[T]]/1000)^2 / (2*Table2[[#This Row],[mdot]]/1000000 * Table2[[#This Row],[P]])</f>
        <v>9.2771067958007727E-2</v>
      </c>
      <c r="K99" t="s">
        <v>59</v>
      </c>
      <c r="L99">
        <v>14</v>
      </c>
      <c r="M99">
        <v>83.798000000000002</v>
      </c>
      <c r="P99" s="20" t="s">
        <v>167</v>
      </c>
    </row>
    <row r="100" spans="1:16">
      <c r="A100" t="s">
        <v>135</v>
      </c>
      <c r="B100" s="15">
        <v>250</v>
      </c>
      <c r="C100" s="15">
        <v>100</v>
      </c>
      <c r="D100" s="5">
        <v>68</v>
      </c>
      <c r="G100" s="5">
        <v>3.01</v>
      </c>
      <c r="H100" s="15">
        <v>24.01</v>
      </c>
      <c r="I100" s="15">
        <v>813.29</v>
      </c>
      <c r="J100" s="15">
        <v>0.38319999999999999</v>
      </c>
      <c r="K100" s="4" t="s">
        <v>52</v>
      </c>
      <c r="L100" s="4">
        <v>12.13</v>
      </c>
      <c r="M100" s="4">
        <v>131.29300000000001</v>
      </c>
      <c r="P100" s="21" t="s">
        <v>155</v>
      </c>
    </row>
    <row r="101" spans="1:16">
      <c r="A101" t="s">
        <v>133</v>
      </c>
      <c r="B101" s="5">
        <v>251.33</v>
      </c>
      <c r="C101" s="5">
        <v>261.8</v>
      </c>
      <c r="D101" s="5">
        <v>47.08</v>
      </c>
      <c r="E101" s="5">
        <v>10.16</v>
      </c>
      <c r="G101" s="5">
        <v>0.81</v>
      </c>
      <c r="H101" s="5">
        <v>9.33</v>
      </c>
      <c r="I101" s="5">
        <v>1174.4100000000001</v>
      </c>
      <c r="J101" s="5">
        <v>0.21379999999999999</v>
      </c>
      <c r="K101" t="s">
        <v>59</v>
      </c>
      <c r="L101">
        <v>14</v>
      </c>
      <c r="M101">
        <v>83.798000000000002</v>
      </c>
      <c r="N101" t="s">
        <v>129</v>
      </c>
      <c r="P101" s="19" t="s">
        <v>170</v>
      </c>
    </row>
    <row r="102" spans="1:16">
      <c r="A102" t="s">
        <v>133</v>
      </c>
      <c r="B102" s="5">
        <v>252.35</v>
      </c>
      <c r="C102" s="5">
        <v>245</v>
      </c>
      <c r="D102" s="5">
        <v>47.08</v>
      </c>
      <c r="E102" s="5">
        <v>10.16</v>
      </c>
      <c r="G102" s="5">
        <v>0.87</v>
      </c>
      <c r="H102" s="5">
        <v>9.94</v>
      </c>
      <c r="I102" s="5">
        <v>1161.67</v>
      </c>
      <c r="J102" s="5">
        <v>0.2243</v>
      </c>
      <c r="K102" t="s">
        <v>59</v>
      </c>
      <c r="L102">
        <v>14</v>
      </c>
      <c r="M102">
        <v>83.798000000000002</v>
      </c>
      <c r="N102" t="s">
        <v>129</v>
      </c>
      <c r="P102" s="19" t="s">
        <v>170</v>
      </c>
    </row>
    <row r="103" spans="1:16" ht="15.5">
      <c r="A103" s="6" t="s">
        <v>150</v>
      </c>
      <c r="B103" s="12">
        <v>252.5198</v>
      </c>
      <c r="C103" s="12">
        <v>413.63639999999998</v>
      </c>
      <c r="D103" s="12">
        <v>30</v>
      </c>
      <c r="E103" s="12">
        <v>5</v>
      </c>
      <c r="F103" s="12">
        <v>32.4</v>
      </c>
      <c r="G103" s="12">
        <v>0.4</v>
      </c>
      <c r="H103" s="12">
        <v>4.3142860000000001</v>
      </c>
      <c r="I103" s="12">
        <v>1008.929</v>
      </c>
      <c r="J103" s="5">
        <f>(Table2[[#This Row],[T]]/1000)^2 / (2*Table2[[#This Row],[mdot]]/1000000 * Table2[[#This Row],[P]])</f>
        <v>9.2136654679138008E-2</v>
      </c>
      <c r="K103" t="s">
        <v>59</v>
      </c>
      <c r="L103">
        <v>14</v>
      </c>
      <c r="M103">
        <v>83.798000000000002</v>
      </c>
      <c r="P103" s="20" t="s">
        <v>167</v>
      </c>
    </row>
    <row r="104" spans="1:16">
      <c r="A104" t="s">
        <v>133</v>
      </c>
      <c r="B104" s="5">
        <v>253.99</v>
      </c>
      <c r="C104" s="5">
        <v>270.2</v>
      </c>
      <c r="D104" s="5">
        <v>47.08</v>
      </c>
      <c r="E104" s="5">
        <v>10.16</v>
      </c>
      <c r="G104" s="5">
        <v>0.59</v>
      </c>
      <c r="H104" s="5">
        <v>6.12</v>
      </c>
      <c r="I104" s="5">
        <v>1051</v>
      </c>
      <c r="J104" s="5">
        <v>0.1242</v>
      </c>
      <c r="K104" t="s">
        <v>102</v>
      </c>
      <c r="L104">
        <v>15.76</v>
      </c>
      <c r="M104">
        <v>39.948</v>
      </c>
      <c r="N104" t="s">
        <v>129</v>
      </c>
      <c r="P104" s="19" t="s">
        <v>170</v>
      </c>
    </row>
    <row r="105" spans="1:16" ht="29">
      <c r="A105" t="s">
        <v>137</v>
      </c>
      <c r="B105" s="5">
        <v>255.555555555555</v>
      </c>
      <c r="C105" s="5">
        <v>250</v>
      </c>
      <c r="D105" s="5">
        <v>60</v>
      </c>
      <c r="E105" s="5">
        <v>9.42</v>
      </c>
      <c r="F105" s="5">
        <v>19</v>
      </c>
      <c r="G105" s="5">
        <f>Table2[[#This Row],[T]]/1000 * 1/(Table2[[#This Row],[Isp]]*9.80665) * 1000000</f>
        <v>1.3415987678050207</v>
      </c>
      <c r="H105" s="5">
        <v>12.630057803468199</v>
      </c>
      <c r="I105" s="10">
        <v>959.97961701442796</v>
      </c>
      <c r="J105" s="5">
        <f>(Table2[[#This Row],[T]]/1000)^2 / (2*Table2[[#This Row],[mdot]]/1000000 * Table2[[#This Row],[P]])</f>
        <v>0.23263374031998105</v>
      </c>
      <c r="K105" s="4" t="s">
        <v>52</v>
      </c>
      <c r="L105" s="4">
        <v>12.13</v>
      </c>
      <c r="M105" s="4">
        <v>131.29300000000001</v>
      </c>
      <c r="P105" s="19" t="s">
        <v>169</v>
      </c>
    </row>
    <row r="106" spans="1:16">
      <c r="A106" t="s">
        <v>133</v>
      </c>
      <c r="B106" s="5">
        <v>255.94</v>
      </c>
      <c r="C106" s="5">
        <v>192</v>
      </c>
      <c r="D106" s="5">
        <v>47.08</v>
      </c>
      <c r="E106" s="5">
        <v>10.16</v>
      </c>
      <c r="G106" s="5">
        <v>0.88</v>
      </c>
      <c r="H106" s="5">
        <v>7.39</v>
      </c>
      <c r="I106" s="5">
        <v>851.46</v>
      </c>
      <c r="J106" s="5">
        <v>0.12050000000000001</v>
      </c>
      <c r="K106" s="4" t="s">
        <v>52</v>
      </c>
      <c r="L106" s="4">
        <v>12.13</v>
      </c>
      <c r="M106" s="4">
        <v>131.29300000000001</v>
      </c>
      <c r="N106" t="s">
        <v>129</v>
      </c>
      <c r="P106" s="19" t="s">
        <v>170</v>
      </c>
    </row>
    <row r="107" spans="1:16">
      <c r="A107" t="s">
        <v>133</v>
      </c>
      <c r="B107" s="5">
        <v>257.75</v>
      </c>
      <c r="C107" s="5">
        <v>266</v>
      </c>
      <c r="D107" s="5">
        <v>47.08</v>
      </c>
      <c r="E107" s="5">
        <v>10.16</v>
      </c>
      <c r="G107" s="5">
        <v>0.81</v>
      </c>
      <c r="H107" s="5">
        <v>9.85</v>
      </c>
      <c r="I107" s="5">
        <v>1239.78</v>
      </c>
      <c r="J107" s="5">
        <v>0.23230000000000001</v>
      </c>
      <c r="K107" t="s">
        <v>59</v>
      </c>
      <c r="L107">
        <v>14</v>
      </c>
      <c r="M107">
        <v>83.798000000000002</v>
      </c>
      <c r="N107" t="s">
        <v>129</v>
      </c>
      <c r="P107" s="19" t="s">
        <v>170</v>
      </c>
    </row>
    <row r="108" spans="1:16">
      <c r="A108" t="s">
        <v>146</v>
      </c>
      <c r="B108" s="5">
        <v>258</v>
      </c>
      <c r="C108" s="5">
        <v>250</v>
      </c>
      <c r="D108" s="5">
        <v>24</v>
      </c>
      <c r="E108" s="5">
        <v>6</v>
      </c>
      <c r="F108" s="5">
        <v>11</v>
      </c>
      <c r="G108" s="5">
        <v>0.98</v>
      </c>
      <c r="H108" s="5">
        <v>13.2</v>
      </c>
      <c r="I108" s="5">
        <v>1234</v>
      </c>
      <c r="J108" s="10">
        <f>(Table2[[#This Row],[T]]/1000)^2 * 1/(2*Table2[[#This Row],[mdot]]/1000000 *Table2[[#This Row],[P]])</f>
        <v>0.34456573327005219</v>
      </c>
      <c r="K108" s="4" t="s">
        <v>52</v>
      </c>
      <c r="L108" s="4">
        <v>12.13</v>
      </c>
      <c r="M108" s="4">
        <v>131.29300000000001</v>
      </c>
      <c r="N108" t="s">
        <v>55</v>
      </c>
      <c r="P108" s="19" t="s">
        <v>104</v>
      </c>
    </row>
    <row r="109" spans="1:16" ht="15.5">
      <c r="A109" s="6" t="s">
        <v>150</v>
      </c>
      <c r="B109" s="12">
        <v>259.18970000000002</v>
      </c>
      <c r="C109" s="12">
        <v>554.54549999999995</v>
      </c>
      <c r="D109" s="12">
        <v>30</v>
      </c>
      <c r="E109" s="12">
        <v>5</v>
      </c>
      <c r="F109" s="12">
        <v>32.4</v>
      </c>
      <c r="G109" s="12">
        <v>0.4</v>
      </c>
      <c r="H109" s="12">
        <v>7.0571429999999999</v>
      </c>
      <c r="I109" s="12">
        <v>1642.857</v>
      </c>
      <c r="J109" s="5">
        <f>(Table2[[#This Row],[T]]/1000)^2 / (2*Table2[[#This Row],[mdot]]/1000000 * Table2[[#This Row],[P]])</f>
        <v>0.24018733828181149</v>
      </c>
      <c r="K109" s="4" t="s">
        <v>52</v>
      </c>
      <c r="L109" s="4">
        <v>12.13</v>
      </c>
      <c r="M109" s="4">
        <v>131.29300000000001</v>
      </c>
      <c r="P109" s="20" t="s">
        <v>167</v>
      </c>
    </row>
    <row r="110" spans="1:16">
      <c r="A110" t="s">
        <v>133</v>
      </c>
      <c r="B110" s="5">
        <v>260.56</v>
      </c>
      <c r="C110" s="5">
        <v>237.3</v>
      </c>
      <c r="D110" s="5">
        <v>47.08</v>
      </c>
      <c r="E110" s="5">
        <v>10.16</v>
      </c>
      <c r="G110" s="5">
        <v>0.87</v>
      </c>
      <c r="H110" s="5">
        <v>8.65</v>
      </c>
      <c r="I110" s="5">
        <v>1010.81</v>
      </c>
      <c r="J110" s="5">
        <v>0.16449999999999998</v>
      </c>
      <c r="K110" t="s">
        <v>59</v>
      </c>
      <c r="L110">
        <v>14</v>
      </c>
      <c r="M110">
        <v>83.798000000000002</v>
      </c>
      <c r="N110" t="s">
        <v>129</v>
      </c>
      <c r="P110" s="19" t="s">
        <v>170</v>
      </c>
    </row>
    <row r="111" spans="1:16">
      <c r="A111" t="s">
        <v>133</v>
      </c>
      <c r="B111" s="5">
        <v>263.32</v>
      </c>
      <c r="C111" s="5">
        <v>155.9</v>
      </c>
      <c r="D111" s="5">
        <v>47.08</v>
      </c>
      <c r="E111" s="5">
        <v>10.16</v>
      </c>
      <c r="G111" s="5">
        <v>1.18</v>
      </c>
      <c r="H111" s="5">
        <v>8.32</v>
      </c>
      <c r="I111" s="5">
        <v>718.95</v>
      </c>
      <c r="J111" s="5">
        <v>0.11130000000000001</v>
      </c>
      <c r="K111" s="4" t="s">
        <v>52</v>
      </c>
      <c r="L111" s="4">
        <v>12.13</v>
      </c>
      <c r="M111" s="4">
        <v>131.29300000000001</v>
      </c>
      <c r="N111" t="s">
        <v>129</v>
      </c>
      <c r="P111" s="19" t="s">
        <v>170</v>
      </c>
    </row>
    <row r="112" spans="1:16">
      <c r="A112" t="s">
        <v>133</v>
      </c>
      <c r="B112" s="5">
        <v>263.89999999999998</v>
      </c>
      <c r="C112" s="5">
        <v>203</v>
      </c>
      <c r="D112" s="5">
        <v>47.08</v>
      </c>
      <c r="E112" s="5">
        <v>10.16</v>
      </c>
      <c r="G112" s="5">
        <v>0.88</v>
      </c>
      <c r="H112" s="5">
        <v>7.88</v>
      </c>
      <c r="I112" s="5">
        <v>908.6</v>
      </c>
      <c r="J112" s="5">
        <v>0.1331</v>
      </c>
      <c r="K112" s="4" t="s">
        <v>52</v>
      </c>
      <c r="L112" s="4">
        <v>12.13</v>
      </c>
      <c r="M112" s="4">
        <v>131.29300000000001</v>
      </c>
      <c r="N112" t="s">
        <v>129</v>
      </c>
      <c r="P112" s="19" t="s">
        <v>170</v>
      </c>
    </row>
    <row r="113" spans="1:16">
      <c r="A113" t="s">
        <v>133</v>
      </c>
      <c r="B113" s="5">
        <v>264.02999999999997</v>
      </c>
      <c r="C113" s="5">
        <v>207.9</v>
      </c>
      <c r="D113" s="5">
        <v>47.08</v>
      </c>
      <c r="E113" s="5">
        <v>10.16</v>
      </c>
      <c r="G113" s="5">
        <v>0.79</v>
      </c>
      <c r="H113" s="5">
        <v>6.78</v>
      </c>
      <c r="I113" s="5">
        <v>879.19</v>
      </c>
      <c r="J113" s="5">
        <v>0.11070000000000001</v>
      </c>
      <c r="K113" s="4" t="s">
        <v>52</v>
      </c>
      <c r="L113" s="4">
        <v>12.13</v>
      </c>
      <c r="M113" s="4">
        <v>131.29300000000001</v>
      </c>
      <c r="N113" t="s">
        <v>129</v>
      </c>
      <c r="P113" s="19" t="s">
        <v>170</v>
      </c>
    </row>
    <row r="114" spans="1:16">
      <c r="A114" t="s">
        <v>133</v>
      </c>
      <c r="B114" s="5">
        <v>267.45999999999998</v>
      </c>
      <c r="C114" s="5">
        <v>278.60000000000002</v>
      </c>
      <c r="D114" s="5">
        <v>47.08</v>
      </c>
      <c r="E114" s="5">
        <v>10.16</v>
      </c>
      <c r="G114" s="5">
        <v>0.81</v>
      </c>
      <c r="H114" s="5">
        <v>10.27</v>
      </c>
      <c r="I114" s="5">
        <v>1292.95</v>
      </c>
      <c r="J114" s="5">
        <v>0.24350000000000002</v>
      </c>
      <c r="K114" t="s">
        <v>59</v>
      </c>
      <c r="L114">
        <v>14</v>
      </c>
      <c r="M114">
        <v>83.798000000000002</v>
      </c>
      <c r="N114" t="s">
        <v>129</v>
      </c>
      <c r="P114" s="19" t="s">
        <v>170</v>
      </c>
    </row>
    <row r="115" spans="1:16" ht="15.5">
      <c r="A115" s="6" t="s">
        <v>150</v>
      </c>
      <c r="B115" s="12">
        <v>278.89330000000001</v>
      </c>
      <c r="C115" s="12">
        <v>436.36360000000002</v>
      </c>
      <c r="D115" s="12">
        <v>30</v>
      </c>
      <c r="E115" s="12">
        <v>5</v>
      </c>
      <c r="F115" s="12">
        <v>32.4</v>
      </c>
      <c r="G115" s="12">
        <v>0.4</v>
      </c>
      <c r="H115" s="12">
        <v>4.6190480000000003</v>
      </c>
      <c r="I115" s="12">
        <v>1080.357</v>
      </c>
      <c r="J115" s="5">
        <f>(Table2[[#This Row],[T]]/1000)^2 / (2*Table2[[#This Row],[mdot]]/1000000 * Table2[[#This Row],[P]])</f>
        <v>9.5626196588014134E-2</v>
      </c>
      <c r="K115" t="s">
        <v>59</v>
      </c>
      <c r="L115">
        <v>14</v>
      </c>
      <c r="M115">
        <v>83.798000000000002</v>
      </c>
      <c r="P115" s="20" t="s">
        <v>167</v>
      </c>
    </row>
    <row r="116" spans="1:16" ht="15.5">
      <c r="A116" s="6" t="s">
        <v>150</v>
      </c>
      <c r="B116" s="12">
        <v>280.97829999999999</v>
      </c>
      <c r="C116" s="12">
        <v>550</v>
      </c>
      <c r="D116" s="12">
        <v>30</v>
      </c>
      <c r="E116" s="12">
        <v>5</v>
      </c>
      <c r="F116" s="12">
        <v>32.4</v>
      </c>
      <c r="G116" s="12">
        <v>0.4</v>
      </c>
      <c r="H116" s="12">
        <v>3.9714290000000001</v>
      </c>
      <c r="I116" s="12">
        <v>1000</v>
      </c>
      <c r="J116" s="5">
        <f>(Table2[[#This Row],[T]]/1000)^2 / (2*Table2[[#This Row],[mdot]]/1000000 * Table2[[#This Row],[P]])</f>
        <v>7.0166665459757027E-2</v>
      </c>
      <c r="K116" t="s">
        <v>102</v>
      </c>
      <c r="L116">
        <v>15.76</v>
      </c>
      <c r="M116">
        <v>39.948</v>
      </c>
      <c r="P116" s="20" t="s">
        <v>167</v>
      </c>
    </row>
    <row r="117" spans="1:16" ht="15.5">
      <c r="A117" s="6" t="s">
        <v>150</v>
      </c>
      <c r="B117" s="12">
        <v>281.73910000000001</v>
      </c>
      <c r="C117" s="12">
        <v>461.36360000000002</v>
      </c>
      <c r="D117" s="12">
        <v>30</v>
      </c>
      <c r="E117" s="12">
        <v>5</v>
      </c>
      <c r="F117" s="12">
        <v>32.4</v>
      </c>
      <c r="G117" s="12">
        <v>0.4</v>
      </c>
      <c r="H117" s="12">
        <v>6.104762</v>
      </c>
      <c r="I117" s="12">
        <v>1428.5709999999999</v>
      </c>
      <c r="J117" s="5">
        <f>(Table2[[#This Row],[T]]/1000)^2 / (2*Table2[[#This Row],[mdot]]/1000000 * Table2[[#This Row],[P]])</f>
        <v>0.16534853999961308</v>
      </c>
      <c r="K117" t="s">
        <v>59</v>
      </c>
      <c r="L117">
        <v>14</v>
      </c>
      <c r="M117">
        <v>83.798000000000002</v>
      </c>
      <c r="P117" s="20" t="s">
        <v>167</v>
      </c>
    </row>
    <row r="118" spans="1:16">
      <c r="A118" s="1" t="s">
        <v>97</v>
      </c>
      <c r="B118" s="5">
        <v>282.54348237968935</v>
      </c>
      <c r="C118" s="5">
        <v>180</v>
      </c>
      <c r="D118" s="15">
        <v>70</v>
      </c>
      <c r="E118" s="15">
        <v>20</v>
      </c>
      <c r="F118" s="15">
        <v>40</v>
      </c>
      <c r="G118" s="5">
        <v>1.82</v>
      </c>
      <c r="H118" s="5">
        <v>17.27</v>
      </c>
      <c r="I118" s="5">
        <v>959.66690625176102</v>
      </c>
      <c r="J118" s="5">
        <v>0.28999999999999998</v>
      </c>
      <c r="K118" s="4" t="s">
        <v>52</v>
      </c>
      <c r="L118" s="4">
        <v>12.13</v>
      </c>
      <c r="M118" s="4">
        <v>131.29300000000001</v>
      </c>
      <c r="N118" s="1" t="s">
        <v>55</v>
      </c>
      <c r="P118" s="19" t="s">
        <v>99</v>
      </c>
    </row>
    <row r="119" spans="1:16">
      <c r="A119" t="s">
        <v>140</v>
      </c>
      <c r="B119" s="5">
        <v>283</v>
      </c>
      <c r="C119" s="5">
        <v>292</v>
      </c>
      <c r="D119" s="5">
        <v>37</v>
      </c>
      <c r="E119" s="5">
        <v>9</v>
      </c>
      <c r="F119" s="5">
        <v>17.5</v>
      </c>
      <c r="G119" s="5">
        <v>1.1499999999999999</v>
      </c>
      <c r="H119" s="5">
        <v>18.5</v>
      </c>
      <c r="I119" s="5">
        <v>1640</v>
      </c>
      <c r="J119" s="5">
        <f>(Table2[[#This Row],[T]]/1000)^2 / (2*Table2[[#This Row],[mdot]]/1000000 * Table2[[#This Row],[P]])</f>
        <v>0.52581041634659687</v>
      </c>
      <c r="K119" s="4" t="s">
        <v>52</v>
      </c>
      <c r="L119" s="4">
        <v>12.13</v>
      </c>
      <c r="M119" s="4">
        <v>131.29300000000001</v>
      </c>
      <c r="N119"/>
      <c r="P119" s="19" t="s">
        <v>104</v>
      </c>
    </row>
    <row r="120" spans="1:16">
      <c r="A120" t="s">
        <v>133</v>
      </c>
      <c r="B120" s="5">
        <v>283.07</v>
      </c>
      <c r="C120" s="5">
        <v>254.1</v>
      </c>
      <c r="D120" s="5">
        <v>47.08</v>
      </c>
      <c r="E120" s="5">
        <v>10.16</v>
      </c>
      <c r="G120" s="5">
        <v>1.08</v>
      </c>
      <c r="H120" s="5">
        <v>15.23</v>
      </c>
      <c r="I120" s="5">
        <v>1436.08</v>
      </c>
      <c r="J120" s="5">
        <v>0.37880000000000003</v>
      </c>
      <c r="K120" t="s">
        <v>59</v>
      </c>
      <c r="L120">
        <v>14</v>
      </c>
      <c r="M120">
        <v>83.798000000000002</v>
      </c>
      <c r="N120" t="s">
        <v>129</v>
      </c>
      <c r="P120" s="19" t="s">
        <v>170</v>
      </c>
    </row>
    <row r="121" spans="1:16">
      <c r="A121" t="s">
        <v>133</v>
      </c>
      <c r="B121" s="5">
        <v>285.63</v>
      </c>
      <c r="C121" s="5">
        <v>210.8</v>
      </c>
      <c r="D121" s="5">
        <v>47.08</v>
      </c>
      <c r="E121" s="5">
        <v>10.16</v>
      </c>
      <c r="G121" s="5">
        <v>0.64</v>
      </c>
      <c r="H121" s="5">
        <v>4.12</v>
      </c>
      <c r="I121" s="5">
        <v>651.30999999999995</v>
      </c>
      <c r="J121" s="5">
        <v>4.5999999999999999E-2</v>
      </c>
      <c r="K121" t="s">
        <v>102</v>
      </c>
      <c r="L121">
        <v>15.76</v>
      </c>
      <c r="M121">
        <v>39.948</v>
      </c>
      <c r="N121" t="s">
        <v>129</v>
      </c>
      <c r="P121" s="19" t="s">
        <v>170</v>
      </c>
    </row>
    <row r="122" spans="1:16" ht="15.5">
      <c r="A122" s="6" t="s">
        <v>150</v>
      </c>
      <c r="B122" s="12">
        <v>288.26089999999999</v>
      </c>
      <c r="C122" s="12">
        <v>600</v>
      </c>
      <c r="D122" s="12">
        <v>30</v>
      </c>
      <c r="E122" s="12">
        <v>5</v>
      </c>
      <c r="F122" s="12">
        <v>32.4</v>
      </c>
      <c r="G122" s="12">
        <v>0.4</v>
      </c>
      <c r="H122" s="12">
        <v>7.4761899999999999</v>
      </c>
      <c r="I122" s="12">
        <v>1741.0709999999999</v>
      </c>
      <c r="J122" s="5">
        <f>(Table2[[#This Row],[T]]/1000)^2 / (2*Table2[[#This Row],[mdot]]/1000000 * Table2[[#This Row],[P]])</f>
        <v>0.24237338863898986</v>
      </c>
      <c r="K122" s="4" t="s">
        <v>52</v>
      </c>
      <c r="L122" s="4">
        <v>12.13</v>
      </c>
      <c r="M122" s="4">
        <v>131.29300000000001</v>
      </c>
      <c r="P122" s="20" t="s">
        <v>167</v>
      </c>
    </row>
    <row r="123" spans="1:16" ht="29">
      <c r="A123" t="s">
        <v>137</v>
      </c>
      <c r="B123" s="5">
        <v>290.12345679012299</v>
      </c>
      <c r="C123" s="5">
        <v>200</v>
      </c>
      <c r="D123" s="5">
        <v>60</v>
      </c>
      <c r="E123" s="5">
        <v>9.42</v>
      </c>
      <c r="F123" s="5">
        <v>19</v>
      </c>
      <c r="G123" s="5">
        <f>Table2[[#This Row],[T]]/1000 * 1/(Table2[[#This Row],[Isp]]*9.80665) * 1000000</f>
        <v>1.7624662429179663</v>
      </c>
      <c r="H123" s="5">
        <v>15.057803468208</v>
      </c>
      <c r="I123" s="5">
        <v>871.20456292799804</v>
      </c>
      <c r="J123" s="5">
        <f>(Table2[[#This Row],[T]]/1000)^2 / (2*Table2[[#This Row],[mdot]]/1000000 * Table2[[#This Row],[P]])</f>
        <v>0.22171220561998692</v>
      </c>
      <c r="K123" s="4" t="s">
        <v>52</v>
      </c>
      <c r="L123" s="4">
        <v>12.13</v>
      </c>
      <c r="M123" s="4">
        <v>131.29300000000001</v>
      </c>
      <c r="N123"/>
      <c r="P123" s="19" t="s">
        <v>169</v>
      </c>
    </row>
    <row r="124" spans="1:16" ht="29">
      <c r="A124" t="s">
        <v>137</v>
      </c>
      <c r="B124" s="5">
        <v>292.28395061728298</v>
      </c>
      <c r="C124" s="5">
        <v>350</v>
      </c>
      <c r="D124" s="5">
        <v>60</v>
      </c>
      <c r="E124" s="5">
        <v>9.42</v>
      </c>
      <c r="F124" s="5">
        <v>19</v>
      </c>
      <c r="G124" s="5">
        <f>Table2[[#This Row],[T]]/1000 * 1/(Table2[[#This Row],[Isp]]*9.80665) * 1000000</f>
        <v>1.1641566722423087</v>
      </c>
      <c r="H124" s="5">
        <v>12.109826589595301</v>
      </c>
      <c r="I124" s="10">
        <v>1060.7323570956</v>
      </c>
      <c r="J124" s="5">
        <f>(Table2[[#This Row],[T]]/1000)^2 / (2*Table2[[#This Row],[mdot]]/1000000 * Table2[[#This Row],[P]])</f>
        <v>0.21549115666817623</v>
      </c>
      <c r="K124" s="4" t="s">
        <v>52</v>
      </c>
      <c r="L124" s="4">
        <v>12.13</v>
      </c>
      <c r="M124" s="4">
        <v>131.29300000000001</v>
      </c>
      <c r="P124" s="19" t="s">
        <v>169</v>
      </c>
    </row>
    <row r="125" spans="1:16">
      <c r="A125" t="s">
        <v>133</v>
      </c>
      <c r="B125" s="5">
        <v>294.81</v>
      </c>
      <c r="C125" s="5">
        <v>314.3</v>
      </c>
      <c r="D125" s="5">
        <v>47.08</v>
      </c>
      <c r="E125" s="5">
        <v>10.16</v>
      </c>
      <c r="G125" s="5">
        <v>0.56000000000000005</v>
      </c>
      <c r="H125" s="5">
        <v>6.72</v>
      </c>
      <c r="I125" s="5">
        <v>1214.83</v>
      </c>
      <c r="J125" s="5">
        <v>0.13589999999999999</v>
      </c>
      <c r="K125" t="s">
        <v>102</v>
      </c>
      <c r="L125">
        <v>15.76</v>
      </c>
      <c r="M125">
        <v>39.948</v>
      </c>
      <c r="N125" t="s">
        <v>129</v>
      </c>
      <c r="P125" s="19" t="s">
        <v>170</v>
      </c>
    </row>
    <row r="126" spans="1:16">
      <c r="A126" t="s">
        <v>133</v>
      </c>
      <c r="B126" s="5">
        <v>297.01</v>
      </c>
      <c r="C126" s="5">
        <v>314.3</v>
      </c>
      <c r="D126" s="5">
        <v>47.08</v>
      </c>
      <c r="E126" s="5">
        <v>10.16</v>
      </c>
      <c r="G126" s="5">
        <v>0.56000000000000005</v>
      </c>
      <c r="H126" s="5">
        <v>7.28</v>
      </c>
      <c r="I126" s="5">
        <v>1314.61</v>
      </c>
      <c r="J126" s="5">
        <v>0.15789999999999998</v>
      </c>
      <c r="K126" t="s">
        <v>102</v>
      </c>
      <c r="L126">
        <v>15.76</v>
      </c>
      <c r="M126">
        <v>39.948</v>
      </c>
      <c r="N126" t="s">
        <v>129</v>
      </c>
      <c r="P126" s="19" t="s">
        <v>170</v>
      </c>
    </row>
    <row r="127" spans="1:16" ht="29">
      <c r="A127" t="s">
        <v>131</v>
      </c>
      <c r="B127" s="5">
        <v>297.67971235675998</v>
      </c>
      <c r="C127" s="5">
        <v>200</v>
      </c>
      <c r="D127" s="5">
        <v>67</v>
      </c>
      <c r="E127" s="5">
        <v>10.5</v>
      </c>
      <c r="F127" s="5">
        <v>21</v>
      </c>
      <c r="G127" s="5">
        <f>Table2[[#This Row],[T]]/1000 * 1/(Table2[[#This Row],[Isp]]*9.80665) *1000000</f>
        <v>1.8467134963578422</v>
      </c>
      <c r="H127" s="5">
        <v>21.492537313432798</v>
      </c>
      <c r="I127" s="10">
        <v>1186.77254483517</v>
      </c>
      <c r="J127" s="5">
        <f>(Table2[[#This Row],[T]]/1000)^2 / (2*Table2[[#This Row],[mdot]]/1000000 * Table2[[#This Row],[P]])</f>
        <v>0.42014250704597145</v>
      </c>
      <c r="K127" s="4" t="s">
        <v>52</v>
      </c>
      <c r="L127" s="4">
        <v>12.13</v>
      </c>
      <c r="M127" s="4">
        <v>131.29300000000001</v>
      </c>
      <c r="P127" s="19" t="s">
        <v>168</v>
      </c>
    </row>
    <row r="128" spans="1:16">
      <c r="A128" t="s">
        <v>133</v>
      </c>
      <c r="B128" s="5">
        <v>298.10000000000002</v>
      </c>
      <c r="C128" s="5">
        <v>220</v>
      </c>
      <c r="D128" s="5">
        <v>47.08</v>
      </c>
      <c r="E128" s="5">
        <v>10.16</v>
      </c>
      <c r="G128" s="5">
        <v>0.79</v>
      </c>
      <c r="H128" s="5">
        <v>7.33</v>
      </c>
      <c r="I128" s="5">
        <v>950.91</v>
      </c>
      <c r="J128" s="5">
        <v>0.11470000000000001</v>
      </c>
      <c r="K128" s="4" t="s">
        <v>52</v>
      </c>
      <c r="L128" s="4">
        <v>12.13</v>
      </c>
      <c r="M128" s="4">
        <v>131.29300000000001</v>
      </c>
      <c r="N128" t="s">
        <v>129</v>
      </c>
      <c r="P128" s="19" t="s">
        <v>170</v>
      </c>
    </row>
    <row r="129" spans="1:16">
      <c r="A129" s="1" t="s">
        <v>97</v>
      </c>
      <c r="B129" s="5">
        <v>298.63769563769569</v>
      </c>
      <c r="C129" s="5">
        <v>200</v>
      </c>
      <c r="D129" s="15">
        <v>70</v>
      </c>
      <c r="E129" s="15">
        <v>20</v>
      </c>
      <c r="F129" s="15">
        <v>40</v>
      </c>
      <c r="G129" s="5">
        <v>1.82</v>
      </c>
      <c r="H129" s="5">
        <v>18.940000000000001</v>
      </c>
      <c r="I129" s="5">
        <v>1084.6154659225399</v>
      </c>
      <c r="J129" s="5">
        <v>0.33</v>
      </c>
      <c r="K129" s="4" t="s">
        <v>52</v>
      </c>
      <c r="L129" s="4">
        <v>12.13</v>
      </c>
      <c r="M129" s="4">
        <v>131.29300000000001</v>
      </c>
      <c r="N129" s="1" t="s">
        <v>55</v>
      </c>
      <c r="P129" s="19" t="s">
        <v>99</v>
      </c>
    </row>
    <row r="130" spans="1:16">
      <c r="A130" t="s">
        <v>133</v>
      </c>
      <c r="B130" s="5">
        <v>300.42</v>
      </c>
      <c r="C130" s="5">
        <v>207.9</v>
      </c>
      <c r="D130" s="5">
        <v>47.08</v>
      </c>
      <c r="E130" s="5">
        <v>10.16</v>
      </c>
      <c r="G130" s="5">
        <v>0.88</v>
      </c>
      <c r="H130" s="5">
        <v>8.1199999999999992</v>
      </c>
      <c r="I130" s="5">
        <v>935.49</v>
      </c>
      <c r="J130" s="5">
        <v>0.12390000000000001</v>
      </c>
      <c r="K130" s="4" t="s">
        <v>52</v>
      </c>
      <c r="L130" s="4">
        <v>12.13</v>
      </c>
      <c r="M130" s="4">
        <v>131.29300000000001</v>
      </c>
      <c r="N130" t="s">
        <v>129</v>
      </c>
      <c r="P130" s="19" t="s">
        <v>170</v>
      </c>
    </row>
    <row r="131" spans="1:16" ht="29">
      <c r="A131" t="s">
        <v>131</v>
      </c>
      <c r="B131" s="5">
        <v>300.74079674948803</v>
      </c>
      <c r="C131" s="5">
        <v>300</v>
      </c>
      <c r="D131" s="5">
        <v>67</v>
      </c>
      <c r="E131" s="5">
        <v>10.5</v>
      </c>
      <c r="F131" s="5">
        <v>21</v>
      </c>
      <c r="G131" s="5">
        <f>Table2[[#This Row],[T]]/1000 * 1/(Table2[[#This Row],[Isp]]*9.80665) *1000000</f>
        <v>1.3735400724320155</v>
      </c>
      <c r="H131" s="5">
        <v>16.991963260619901</v>
      </c>
      <c r="I131" s="10">
        <v>1261.4834306581199</v>
      </c>
      <c r="J131" s="5">
        <f>(Table2[[#This Row],[T]]/1000)^2 / (2*Table2[[#This Row],[mdot]]/1000000 * Table2[[#This Row],[P]])</f>
        <v>0.34948089951448208</v>
      </c>
      <c r="K131" s="4" t="s">
        <v>52</v>
      </c>
      <c r="L131" s="4">
        <v>12.13</v>
      </c>
      <c r="M131" s="4">
        <v>131.29300000000001</v>
      </c>
      <c r="P131" s="19" t="s">
        <v>168</v>
      </c>
    </row>
    <row r="132" spans="1:16">
      <c r="A132" s="8" t="s">
        <v>105</v>
      </c>
      <c r="B132" s="13">
        <v>301</v>
      </c>
      <c r="C132" s="13">
        <v>250</v>
      </c>
      <c r="D132" s="13">
        <v>56</v>
      </c>
      <c r="E132" s="13">
        <v>16</v>
      </c>
      <c r="F132" s="13"/>
      <c r="G132" s="13">
        <v>0.49299999999999999</v>
      </c>
      <c r="H132" s="13">
        <v>42.6</v>
      </c>
      <c r="I132" s="13">
        <v>1501</v>
      </c>
      <c r="J132" s="11">
        <v>0.52</v>
      </c>
      <c r="K132" s="9" t="s">
        <v>52</v>
      </c>
      <c r="L132" s="4">
        <v>12.13</v>
      </c>
      <c r="M132" s="4">
        <v>131.29300000000001</v>
      </c>
      <c r="N132" s="9"/>
      <c r="O132" s="8"/>
      <c r="P132" s="22" t="s">
        <v>106</v>
      </c>
    </row>
    <row r="133" spans="1:16">
      <c r="A133" s="1" t="s">
        <v>97</v>
      </c>
      <c r="B133" s="5">
        <v>303.5491850690529</v>
      </c>
      <c r="C133" s="5">
        <v>180</v>
      </c>
      <c r="D133" s="15">
        <v>70</v>
      </c>
      <c r="E133" s="15">
        <v>20</v>
      </c>
      <c r="F133" s="15">
        <v>40</v>
      </c>
      <c r="G133" s="5">
        <v>2</v>
      </c>
      <c r="H133" s="5">
        <v>18.438413361169101</v>
      </c>
      <c r="I133" s="5">
        <v>932.303117424883</v>
      </c>
      <c r="J133" s="5">
        <v>0.28000000000000003</v>
      </c>
      <c r="K133" s="4" t="s">
        <v>52</v>
      </c>
      <c r="L133" s="4">
        <v>12.13</v>
      </c>
      <c r="M133" s="4">
        <v>131.29300000000001</v>
      </c>
      <c r="N133" s="1" t="s">
        <v>55</v>
      </c>
      <c r="P133" s="19" t="s">
        <v>99</v>
      </c>
    </row>
    <row r="134" spans="1:16">
      <c r="A134" t="s">
        <v>118</v>
      </c>
      <c r="B134" s="5">
        <v>304</v>
      </c>
      <c r="C134" s="5">
        <v>275</v>
      </c>
      <c r="D134" s="5">
        <v>43</v>
      </c>
      <c r="E134" s="5">
        <v>12</v>
      </c>
      <c r="G134" s="5">
        <v>1.0900000000000001</v>
      </c>
      <c r="H134" s="5">
        <v>17.3</v>
      </c>
      <c r="I134" s="5">
        <v>1587</v>
      </c>
      <c r="J134" s="10">
        <f>(Table2[[#This Row],[T]]/1000)^2 * 1/(2*Table2[[#This Row],[mdot]]/1000000 *Table2[[#This Row],[P]])</f>
        <v>0.45160852245292116</v>
      </c>
      <c r="K134" s="4" t="s">
        <v>52</v>
      </c>
      <c r="L134" s="4">
        <v>12.13</v>
      </c>
      <c r="M134" s="4">
        <v>131.29300000000001</v>
      </c>
      <c r="N134"/>
      <c r="P134" s="19" t="s">
        <v>104</v>
      </c>
    </row>
    <row r="135" spans="1:16" ht="29">
      <c r="A135" t="s">
        <v>137</v>
      </c>
      <c r="B135" s="5">
        <v>307.40740740740699</v>
      </c>
      <c r="C135" s="5">
        <v>250</v>
      </c>
      <c r="D135" s="5">
        <v>60</v>
      </c>
      <c r="E135" s="5">
        <v>9.42</v>
      </c>
      <c r="F135" s="5">
        <v>19</v>
      </c>
      <c r="G135" s="5">
        <f>Table2[[#This Row],[T]]/1000 * 1/(Table2[[#This Row],[Isp]]*9.80665) * 1000000</f>
        <v>1.5730677030491156</v>
      </c>
      <c r="H135" s="5">
        <v>15.231213872832299</v>
      </c>
      <c r="I135" s="10">
        <v>987.33930519050898</v>
      </c>
      <c r="J135" s="5">
        <f>(Table2[[#This Row],[T]]/1000)^2 / (2*Table2[[#This Row],[mdot]]/1000000 * Table2[[#This Row],[P]])</f>
        <v>0.2398707507483461</v>
      </c>
      <c r="K135" s="4" t="s">
        <v>52</v>
      </c>
      <c r="L135" s="4">
        <v>12.13</v>
      </c>
      <c r="M135" s="4">
        <v>131.29300000000001</v>
      </c>
      <c r="P135" s="19" t="s">
        <v>169</v>
      </c>
    </row>
    <row r="136" spans="1:16">
      <c r="A136" t="s">
        <v>133</v>
      </c>
      <c r="B136" s="5">
        <v>307.8</v>
      </c>
      <c r="C136" s="5">
        <v>285</v>
      </c>
      <c r="D136" s="5">
        <v>47.08</v>
      </c>
      <c r="E136" s="5">
        <v>10.16</v>
      </c>
      <c r="G136" s="5">
        <v>0.87</v>
      </c>
      <c r="H136" s="5">
        <v>11.81</v>
      </c>
      <c r="I136" s="5">
        <v>1380.4</v>
      </c>
      <c r="J136" s="5">
        <v>0.25969999999999999</v>
      </c>
      <c r="K136" t="s">
        <v>59</v>
      </c>
      <c r="L136">
        <v>14</v>
      </c>
      <c r="M136">
        <v>83.798000000000002</v>
      </c>
      <c r="N136" t="s">
        <v>129</v>
      </c>
      <c r="P136" s="19" t="s">
        <v>170</v>
      </c>
    </row>
    <row r="137" spans="1:16">
      <c r="A137" t="s">
        <v>133</v>
      </c>
      <c r="B137" s="5">
        <v>308.01</v>
      </c>
      <c r="C137" s="5">
        <v>314.3</v>
      </c>
      <c r="D137" s="5">
        <v>47.08</v>
      </c>
      <c r="E137" s="5">
        <v>10.16</v>
      </c>
      <c r="G137" s="5">
        <v>0.56000000000000005</v>
      </c>
      <c r="H137" s="5">
        <v>7.26</v>
      </c>
      <c r="I137" s="5">
        <v>1310.87</v>
      </c>
      <c r="J137" s="5">
        <v>0.15140000000000001</v>
      </c>
      <c r="K137" t="s">
        <v>102</v>
      </c>
      <c r="L137">
        <v>15.76</v>
      </c>
      <c r="M137">
        <v>39.948</v>
      </c>
      <c r="N137" t="s">
        <v>129</v>
      </c>
      <c r="P137" s="19" t="s">
        <v>170</v>
      </c>
    </row>
    <row r="138" spans="1:16" ht="29">
      <c r="A138" t="s">
        <v>137</v>
      </c>
      <c r="B138" s="5">
        <v>309.56790123456699</v>
      </c>
      <c r="C138" s="5">
        <v>300</v>
      </c>
      <c r="D138" s="5">
        <v>60</v>
      </c>
      <c r="E138" s="5">
        <v>9.42</v>
      </c>
      <c r="F138" s="5">
        <v>19</v>
      </c>
      <c r="G138" s="5">
        <f>Table2[[#This Row],[T]]/1000 * 1/(Table2[[#This Row],[Isp]]*9.80665) * 1000000</f>
        <v>1.3565817075568902</v>
      </c>
      <c r="H138" s="5">
        <v>14.884393063583801</v>
      </c>
      <c r="I138" s="10">
        <v>1118.8310178976899</v>
      </c>
      <c r="J138" s="5">
        <f>(Table2[[#This Row],[T]]/1000)^2 / (2*Table2[[#This Row],[mdot]]/1000000 * Table2[[#This Row],[P]])</f>
        <v>0.26377302829806187</v>
      </c>
      <c r="K138" s="4" t="s">
        <v>52</v>
      </c>
      <c r="L138" s="4">
        <v>12.13</v>
      </c>
      <c r="M138" s="4">
        <v>131.29300000000001</v>
      </c>
      <c r="P138" s="19" t="s">
        <v>169</v>
      </c>
    </row>
    <row r="139" spans="1:16">
      <c r="A139" t="s">
        <v>133</v>
      </c>
      <c r="B139" s="5">
        <v>313.67</v>
      </c>
      <c r="C139" s="5">
        <v>314.3</v>
      </c>
      <c r="D139" s="5">
        <v>47.08</v>
      </c>
      <c r="E139" s="5">
        <v>10.16</v>
      </c>
      <c r="G139" s="5">
        <v>0.81</v>
      </c>
      <c r="H139" s="5">
        <v>11.61</v>
      </c>
      <c r="I139" s="5">
        <v>1461.05</v>
      </c>
      <c r="J139" s="5">
        <v>0.2651</v>
      </c>
      <c r="K139" t="s">
        <v>59</v>
      </c>
      <c r="L139">
        <v>14</v>
      </c>
      <c r="M139">
        <v>83.798000000000002</v>
      </c>
      <c r="N139" t="s">
        <v>129</v>
      </c>
      <c r="P139" s="19" t="s">
        <v>170</v>
      </c>
    </row>
    <row r="140" spans="1:16">
      <c r="A140" s="1" t="s">
        <v>97</v>
      </c>
      <c r="B140" s="5">
        <v>313.85714285714283</v>
      </c>
      <c r="C140" s="5">
        <v>240</v>
      </c>
      <c r="D140" s="15">
        <v>70</v>
      </c>
      <c r="E140" s="15">
        <v>20</v>
      </c>
      <c r="F140" s="15">
        <v>40</v>
      </c>
      <c r="G140" s="5">
        <v>1.82</v>
      </c>
      <c r="H140" s="5">
        <v>20.28</v>
      </c>
      <c r="I140" s="5">
        <v>1263.93891989401</v>
      </c>
      <c r="J140" s="5">
        <v>0.36</v>
      </c>
      <c r="K140" s="4" t="s">
        <v>52</v>
      </c>
      <c r="L140" s="4">
        <v>12.13</v>
      </c>
      <c r="M140" s="4">
        <v>131.29300000000001</v>
      </c>
      <c r="N140" s="1" t="s">
        <v>55</v>
      </c>
      <c r="P140" s="19" t="s">
        <v>99</v>
      </c>
    </row>
    <row r="141" spans="1:16">
      <c r="A141" t="s">
        <v>133</v>
      </c>
      <c r="B141" s="5">
        <v>313.97000000000003</v>
      </c>
      <c r="C141" s="5">
        <v>270.2</v>
      </c>
      <c r="D141" s="5">
        <v>47.08</v>
      </c>
      <c r="E141" s="5">
        <v>10.16</v>
      </c>
      <c r="G141" s="5">
        <v>0.59</v>
      </c>
      <c r="H141" s="5">
        <v>7.57</v>
      </c>
      <c r="I141" s="5">
        <v>1298.77</v>
      </c>
      <c r="J141" s="5">
        <v>0.1535</v>
      </c>
      <c r="K141" t="s">
        <v>102</v>
      </c>
      <c r="L141">
        <v>15.76</v>
      </c>
      <c r="M141">
        <v>39.948</v>
      </c>
      <c r="N141" t="s">
        <v>129</v>
      </c>
      <c r="P141" s="19" t="s">
        <v>170</v>
      </c>
    </row>
    <row r="142" spans="1:16">
      <c r="A142" t="s">
        <v>121</v>
      </c>
      <c r="B142" s="5">
        <v>317</v>
      </c>
      <c r="C142" s="5">
        <v>300</v>
      </c>
      <c r="D142" s="5">
        <v>39</v>
      </c>
      <c r="E142" s="5">
        <v>11</v>
      </c>
      <c r="F142" s="5">
        <v>25</v>
      </c>
      <c r="G142" s="5">
        <v>1.18</v>
      </c>
      <c r="H142" s="5">
        <v>17.5</v>
      </c>
      <c r="I142" s="5">
        <v>1746</v>
      </c>
      <c r="J142" s="10">
        <f>(Table2[[#This Row],[T]]/1000)^2 * 1/(2*Table2[[#This Row],[mdot]]/1000000 *Table2[[#This Row],[P]])</f>
        <v>0.4093594610490297</v>
      </c>
      <c r="K142" s="4" t="s">
        <v>52</v>
      </c>
      <c r="L142" s="4">
        <v>12.13</v>
      </c>
      <c r="M142" s="4">
        <v>131.29300000000001</v>
      </c>
      <c r="N142" t="s">
        <v>55</v>
      </c>
      <c r="P142" s="19" t="s">
        <v>104</v>
      </c>
    </row>
    <row r="143" spans="1:16">
      <c r="A143" t="s">
        <v>133</v>
      </c>
      <c r="B143" s="5">
        <v>318.10000000000002</v>
      </c>
      <c r="C143" s="5">
        <v>203</v>
      </c>
      <c r="D143" s="5">
        <v>47.08</v>
      </c>
      <c r="E143" s="5">
        <v>10.16</v>
      </c>
      <c r="G143" s="5">
        <v>0.98</v>
      </c>
      <c r="H143" s="5">
        <v>9.07</v>
      </c>
      <c r="I143" s="5">
        <v>941.21</v>
      </c>
      <c r="J143" s="5">
        <v>0.13159999999999999</v>
      </c>
      <c r="K143" s="4" t="s">
        <v>52</v>
      </c>
      <c r="L143" s="4">
        <v>12.13</v>
      </c>
      <c r="M143" s="4">
        <v>131.29300000000001</v>
      </c>
      <c r="N143" t="s">
        <v>129</v>
      </c>
      <c r="P143" s="19" t="s">
        <v>170</v>
      </c>
    </row>
    <row r="144" spans="1:16">
      <c r="A144" s="1" t="s">
        <v>97</v>
      </c>
      <c r="B144" s="5">
        <v>318.83524808524811</v>
      </c>
      <c r="C144" s="5">
        <v>220</v>
      </c>
      <c r="D144" s="15">
        <v>70</v>
      </c>
      <c r="E144" s="15">
        <v>20</v>
      </c>
      <c r="F144" s="15">
        <v>40</v>
      </c>
      <c r="G144" s="5">
        <v>1.82</v>
      </c>
      <c r="H144" s="5">
        <v>19.57</v>
      </c>
      <c r="I144" s="5">
        <v>1153.3936524042999</v>
      </c>
      <c r="J144" s="5">
        <v>0.33</v>
      </c>
      <c r="K144" s="4" t="s">
        <v>52</v>
      </c>
      <c r="L144" s="4">
        <v>12.13</v>
      </c>
      <c r="M144" s="4">
        <v>131.29300000000001</v>
      </c>
      <c r="N144" s="1" t="s">
        <v>55</v>
      </c>
      <c r="P144" s="19" t="s">
        <v>99</v>
      </c>
    </row>
    <row r="145" spans="1:16">
      <c r="A145" s="1" t="s">
        <v>97</v>
      </c>
      <c r="B145" s="5">
        <v>320.61805761805761</v>
      </c>
      <c r="C145" s="5">
        <v>260</v>
      </c>
      <c r="D145" s="15">
        <v>70</v>
      </c>
      <c r="E145" s="15">
        <v>20</v>
      </c>
      <c r="F145" s="15">
        <v>40</v>
      </c>
      <c r="G145" s="5">
        <v>1.82</v>
      </c>
      <c r="H145" s="5">
        <v>20.78</v>
      </c>
      <c r="I145" s="5">
        <v>1319.7516770956599</v>
      </c>
      <c r="J145" s="5">
        <v>0.37</v>
      </c>
      <c r="K145" s="4" t="s">
        <v>52</v>
      </c>
      <c r="L145" s="4">
        <v>12.13</v>
      </c>
      <c r="M145" s="4">
        <v>131.29300000000001</v>
      </c>
      <c r="N145" s="1" t="s">
        <v>55</v>
      </c>
      <c r="P145" s="19" t="s">
        <v>99</v>
      </c>
    </row>
    <row r="146" spans="1:16" ht="15.5">
      <c r="A146" s="6" t="s">
        <v>150</v>
      </c>
      <c r="B146" s="12">
        <v>320.9486</v>
      </c>
      <c r="C146" s="12">
        <v>500</v>
      </c>
      <c r="D146" s="12">
        <v>30</v>
      </c>
      <c r="E146" s="12">
        <v>5</v>
      </c>
      <c r="F146" s="12">
        <v>32.4</v>
      </c>
      <c r="G146" s="12">
        <v>0.4</v>
      </c>
      <c r="H146" s="12">
        <v>5.1142859999999999</v>
      </c>
      <c r="I146" s="12">
        <v>1196.4290000000001</v>
      </c>
      <c r="J146" s="5">
        <f>(Table2[[#This Row],[T]]/1000)^2 / (2*Table2[[#This Row],[mdot]]/1000000 * Table2[[#This Row],[P]])</f>
        <v>0.10186958787869771</v>
      </c>
      <c r="K146" t="s">
        <v>59</v>
      </c>
      <c r="L146">
        <v>14</v>
      </c>
      <c r="M146">
        <v>83.798000000000002</v>
      </c>
      <c r="P146" s="20" t="s">
        <v>167</v>
      </c>
    </row>
    <row r="147" spans="1:16">
      <c r="A147" t="s">
        <v>133</v>
      </c>
      <c r="B147" s="5">
        <v>322.16000000000003</v>
      </c>
      <c r="C147" s="5">
        <v>314.3</v>
      </c>
      <c r="D147" s="5">
        <v>47.08</v>
      </c>
      <c r="E147" s="5">
        <v>10.16</v>
      </c>
      <c r="G147" s="5">
        <v>0.81</v>
      </c>
      <c r="H147" s="5">
        <v>10.7</v>
      </c>
      <c r="I147" s="5">
        <v>1347.5</v>
      </c>
      <c r="J147" s="5">
        <v>0.2195</v>
      </c>
      <c r="K147" t="s">
        <v>59</v>
      </c>
      <c r="L147">
        <v>14</v>
      </c>
      <c r="M147">
        <v>83.798000000000002</v>
      </c>
      <c r="N147" t="s">
        <v>129</v>
      </c>
      <c r="P147" s="19" t="s">
        <v>170</v>
      </c>
    </row>
    <row r="148" spans="1:16">
      <c r="A148" t="s">
        <v>111</v>
      </c>
      <c r="B148" s="5">
        <v>324</v>
      </c>
      <c r="C148" s="5">
        <v>300</v>
      </c>
      <c r="D148" s="5">
        <v>47</v>
      </c>
      <c r="E148" s="5">
        <v>13</v>
      </c>
      <c r="F148" s="5">
        <v>30</v>
      </c>
      <c r="G148" s="5">
        <v>1.18</v>
      </c>
      <c r="H148" s="5">
        <v>18</v>
      </c>
      <c r="I148" s="5">
        <v>1821</v>
      </c>
      <c r="J148" s="5"/>
      <c r="K148" s="4" t="s">
        <v>52</v>
      </c>
      <c r="L148" s="4">
        <v>12.13</v>
      </c>
      <c r="M148" s="4">
        <v>131.29300000000001</v>
      </c>
      <c r="N148"/>
      <c r="P148" s="19" t="s">
        <v>104</v>
      </c>
    </row>
    <row r="149" spans="1:16">
      <c r="A149" t="s">
        <v>100</v>
      </c>
      <c r="B149" s="5">
        <v>327.81585867153001</v>
      </c>
      <c r="C149" s="5">
        <v>199.853503323371</v>
      </c>
      <c r="D149" s="5">
        <v>72.569999999999993</v>
      </c>
      <c r="E149" s="5">
        <v>17.649999999999999</v>
      </c>
      <c r="F149" s="5">
        <v>25</v>
      </c>
      <c r="G149" s="5">
        <v>1</v>
      </c>
      <c r="H149" s="5">
        <v>14.110913441346399</v>
      </c>
      <c r="I149" s="5">
        <f>Table2[[#This Row],[T]]/1000 *1/(Table2[[#This Row],[mdot]]/1000000) * 1/9.80665</f>
        <v>1438.9127216069096</v>
      </c>
      <c r="J149" s="10">
        <f>(Table2[[#This Row],[T]]/1000)^2 /(2*Table2[[#This Row],[mdot]]/1000000 *Table2[[#This Row],[P]])</f>
        <v>0.30370385215055401</v>
      </c>
      <c r="K149" s="4" t="s">
        <v>52</v>
      </c>
      <c r="L149" s="4">
        <v>12.13</v>
      </c>
      <c r="M149" s="4">
        <v>131.29300000000001</v>
      </c>
      <c r="N149" s="4" t="s">
        <v>55</v>
      </c>
      <c r="P149" s="19" t="s">
        <v>171</v>
      </c>
    </row>
    <row r="150" spans="1:16">
      <c r="A150" t="s">
        <v>133</v>
      </c>
      <c r="B150" s="5">
        <v>328.1</v>
      </c>
      <c r="C150" s="5">
        <v>193</v>
      </c>
      <c r="D150" s="5">
        <v>47.08</v>
      </c>
      <c r="E150" s="5">
        <v>10.16</v>
      </c>
      <c r="G150" s="5">
        <v>1.08</v>
      </c>
      <c r="H150" s="5">
        <v>9.4600000000000009</v>
      </c>
      <c r="I150" s="5">
        <v>891.88</v>
      </c>
      <c r="J150" s="5">
        <v>0.12609999999999999</v>
      </c>
      <c r="K150" s="4" t="s">
        <v>52</v>
      </c>
      <c r="L150" s="4">
        <v>12.13</v>
      </c>
      <c r="M150" s="4">
        <v>131.29300000000001</v>
      </c>
      <c r="N150" t="s">
        <v>129</v>
      </c>
      <c r="P150" s="19" t="s">
        <v>170</v>
      </c>
    </row>
    <row r="151" spans="1:16">
      <c r="A151" t="s">
        <v>133</v>
      </c>
      <c r="B151" s="5">
        <v>328.86</v>
      </c>
      <c r="C151" s="5">
        <v>252</v>
      </c>
      <c r="D151" s="5">
        <v>47.08</v>
      </c>
      <c r="E151" s="5">
        <v>10.16</v>
      </c>
      <c r="G151" s="5">
        <v>0.88</v>
      </c>
      <c r="H151" s="5">
        <v>10.55</v>
      </c>
      <c r="I151" s="5">
        <v>1216.51</v>
      </c>
      <c r="J151" s="5">
        <v>0.19140000000000001</v>
      </c>
      <c r="K151" s="4" t="s">
        <v>52</v>
      </c>
      <c r="L151" s="4">
        <v>12.13</v>
      </c>
      <c r="M151" s="4">
        <v>131.29300000000001</v>
      </c>
      <c r="N151" t="s">
        <v>129</v>
      </c>
      <c r="P151" s="19" t="s">
        <v>170</v>
      </c>
    </row>
    <row r="152" spans="1:16">
      <c r="A152" t="s">
        <v>135</v>
      </c>
      <c r="B152" s="15">
        <v>329.5</v>
      </c>
      <c r="C152" s="15">
        <v>200</v>
      </c>
      <c r="D152" s="5">
        <v>68</v>
      </c>
      <c r="G152" s="5">
        <v>1.38</v>
      </c>
      <c r="H152" s="15">
        <v>17.87</v>
      </c>
      <c r="I152" s="15">
        <v>1319.88</v>
      </c>
      <c r="J152" s="15">
        <v>0.35110000000000002</v>
      </c>
      <c r="K152" s="4" t="s">
        <v>52</v>
      </c>
      <c r="L152" s="4">
        <v>12.13</v>
      </c>
      <c r="M152" s="4">
        <v>131.29300000000001</v>
      </c>
      <c r="P152" s="21" t="s">
        <v>155</v>
      </c>
    </row>
    <row r="153" spans="1:16">
      <c r="A153" t="s">
        <v>133</v>
      </c>
      <c r="B153" s="5">
        <v>330.16</v>
      </c>
      <c r="C153" s="5">
        <v>233</v>
      </c>
      <c r="D153" s="5">
        <v>47.08</v>
      </c>
      <c r="E153" s="5">
        <v>10.16</v>
      </c>
      <c r="G153" s="5">
        <v>0.98</v>
      </c>
      <c r="H153" s="5">
        <v>10.09</v>
      </c>
      <c r="I153" s="5">
        <v>1046.46</v>
      </c>
      <c r="J153" s="5">
        <v>0.15679999999999999</v>
      </c>
      <c r="K153" s="4" t="s">
        <v>52</v>
      </c>
      <c r="L153" s="4">
        <v>12.13</v>
      </c>
      <c r="M153" s="4">
        <v>131.29300000000001</v>
      </c>
      <c r="N153" t="s">
        <v>129</v>
      </c>
      <c r="P153" s="19" t="s">
        <v>170</v>
      </c>
    </row>
    <row r="154" spans="1:16">
      <c r="A154" s="1" t="s">
        <v>97</v>
      </c>
      <c r="B154" s="5">
        <v>331.41500369549158</v>
      </c>
      <c r="C154" s="5">
        <v>220</v>
      </c>
      <c r="D154" s="15">
        <v>70</v>
      </c>
      <c r="E154" s="15">
        <v>20</v>
      </c>
      <c r="F154" s="15">
        <v>40</v>
      </c>
      <c r="G154" s="5">
        <v>1.64</v>
      </c>
      <c r="H154" s="5">
        <v>18.940000000000001</v>
      </c>
      <c r="I154" s="5">
        <v>1163.47595693105</v>
      </c>
      <c r="J154" s="5">
        <v>0.33</v>
      </c>
      <c r="K154" s="4" t="s">
        <v>52</v>
      </c>
      <c r="L154" s="4">
        <v>12.13</v>
      </c>
      <c r="M154" s="4">
        <v>131.29300000000001</v>
      </c>
      <c r="N154" s="1" t="s">
        <v>55</v>
      </c>
      <c r="P154" s="19" t="s">
        <v>99</v>
      </c>
    </row>
    <row r="155" spans="1:16" ht="15.5">
      <c r="A155" s="6" t="s">
        <v>150</v>
      </c>
      <c r="B155" s="12">
        <v>334.8913</v>
      </c>
      <c r="C155" s="12">
        <v>650</v>
      </c>
      <c r="D155" s="12">
        <v>30</v>
      </c>
      <c r="E155" s="12">
        <v>5</v>
      </c>
      <c r="F155" s="12">
        <v>32.4</v>
      </c>
      <c r="G155" s="12">
        <v>0.4</v>
      </c>
      <c r="H155" s="12">
        <v>8.2761899999999997</v>
      </c>
      <c r="I155" s="12">
        <v>1928.5709999999999</v>
      </c>
      <c r="J155" s="5">
        <f>(Table2[[#This Row],[T]]/1000)^2 / (2*Table2[[#This Row],[mdot]]/1000000 * Table2[[#This Row],[P]])</f>
        <v>0.25566251241858173</v>
      </c>
      <c r="K155" s="4" t="s">
        <v>52</v>
      </c>
      <c r="L155" s="4">
        <v>12.13</v>
      </c>
      <c r="M155" s="4">
        <v>131.29300000000001</v>
      </c>
      <c r="P155" s="20" t="s">
        <v>167</v>
      </c>
    </row>
    <row r="156" spans="1:16">
      <c r="A156" t="s">
        <v>133</v>
      </c>
      <c r="B156" s="5">
        <v>342.59</v>
      </c>
      <c r="C156" s="5">
        <v>314.3</v>
      </c>
      <c r="D156" s="5">
        <v>47.08</v>
      </c>
      <c r="E156" s="5">
        <v>10.16</v>
      </c>
      <c r="G156" s="5">
        <v>0.87</v>
      </c>
      <c r="H156" s="5">
        <v>13.05</v>
      </c>
      <c r="I156" s="5">
        <v>1525.12</v>
      </c>
      <c r="J156" s="5">
        <v>0.2848</v>
      </c>
      <c r="K156" t="s">
        <v>59</v>
      </c>
      <c r="L156">
        <v>14</v>
      </c>
      <c r="M156">
        <v>83.798000000000002</v>
      </c>
      <c r="N156" t="s">
        <v>129</v>
      </c>
      <c r="P156" s="19" t="s">
        <v>170</v>
      </c>
    </row>
    <row r="157" spans="1:16">
      <c r="A157" s="1" t="s">
        <v>97</v>
      </c>
      <c r="B157" s="5">
        <v>343.43564385726256</v>
      </c>
      <c r="C157" s="5">
        <v>180</v>
      </c>
      <c r="D157" s="15">
        <v>70</v>
      </c>
      <c r="E157" s="15">
        <v>20</v>
      </c>
      <c r="F157" s="15">
        <v>40</v>
      </c>
      <c r="G157" s="5">
        <v>2.1800000000000002</v>
      </c>
      <c r="H157" s="5">
        <v>20.4759916492693</v>
      </c>
      <c r="I157" s="5">
        <v>949.58706804216695</v>
      </c>
      <c r="J157" s="5">
        <v>0.28000000000000003</v>
      </c>
      <c r="K157" s="4" t="s">
        <v>52</v>
      </c>
      <c r="L157" s="4">
        <v>12.13</v>
      </c>
      <c r="M157" s="4">
        <v>131.29300000000001</v>
      </c>
      <c r="N157" s="1" t="s">
        <v>55</v>
      </c>
      <c r="P157" s="19" t="s">
        <v>99</v>
      </c>
    </row>
    <row r="158" spans="1:16" ht="29">
      <c r="A158" t="s">
        <v>137</v>
      </c>
      <c r="B158" s="5">
        <v>344.135802469135</v>
      </c>
      <c r="C158" s="5">
        <v>200</v>
      </c>
      <c r="D158" s="5">
        <v>60</v>
      </c>
      <c r="E158" s="5">
        <v>9.42</v>
      </c>
      <c r="F158" s="5">
        <v>19</v>
      </c>
      <c r="G158" s="5">
        <f>Table2[[#This Row],[T]]/1000 * 1/(Table2[[#This Row],[Isp]]*9.80665) * 1000000</f>
        <v>1.9539793348890353</v>
      </c>
      <c r="H158" s="5">
        <v>19.219653179190701</v>
      </c>
      <c r="I158" s="10">
        <v>1003.0091723435</v>
      </c>
      <c r="J158" s="5">
        <f>(Table2[[#This Row],[T]]/1000)^2 / (2*Table2[[#This Row],[mdot]]/1000000 * Table2[[#This Row],[P]])</f>
        <v>0.27467002929649487</v>
      </c>
      <c r="K158" s="4" t="s">
        <v>52</v>
      </c>
      <c r="L158" s="4">
        <v>12.13</v>
      </c>
      <c r="M158" s="4">
        <v>131.29300000000001</v>
      </c>
      <c r="P158" s="19" t="s">
        <v>169</v>
      </c>
    </row>
    <row r="159" spans="1:16">
      <c r="A159" t="s">
        <v>133</v>
      </c>
      <c r="B159" s="5">
        <v>345.14</v>
      </c>
      <c r="C159" s="5">
        <v>237.7</v>
      </c>
      <c r="D159" s="5">
        <v>47.08</v>
      </c>
      <c r="E159" s="5">
        <v>10.16</v>
      </c>
      <c r="G159" s="5">
        <v>1</v>
      </c>
      <c r="H159" s="5">
        <v>7.91</v>
      </c>
      <c r="I159" s="5">
        <v>809.25</v>
      </c>
      <c r="J159" s="5">
        <v>9.0999999999999998E-2</v>
      </c>
      <c r="K159" t="s">
        <v>59</v>
      </c>
      <c r="L159">
        <v>14</v>
      </c>
      <c r="M159">
        <v>83.798000000000002</v>
      </c>
      <c r="N159" t="s">
        <v>129</v>
      </c>
      <c r="P159" s="19" t="s">
        <v>170</v>
      </c>
    </row>
    <row r="160" spans="1:16" ht="29">
      <c r="A160" t="s">
        <v>137</v>
      </c>
      <c r="B160" s="5">
        <v>346.29629629629602</v>
      </c>
      <c r="C160" s="5">
        <v>400</v>
      </c>
      <c r="D160" s="5">
        <v>60</v>
      </c>
      <c r="E160" s="5">
        <v>9.42</v>
      </c>
      <c r="F160" s="5">
        <v>19</v>
      </c>
      <c r="G160" s="5">
        <f>Table2[[#This Row],[T]]/1000 * 1/(Table2[[#This Row],[Isp]]*9.80665) * 1000000</f>
        <v>1.1804501924668216</v>
      </c>
      <c r="H160" s="5">
        <v>13.6705202312138</v>
      </c>
      <c r="I160" s="10">
        <v>1180.90972482969</v>
      </c>
      <c r="J160" s="5">
        <f>(Table2[[#This Row],[T]]/1000)^2 / (2*Table2[[#This Row],[mdot]]/1000000 * Table2[[#This Row],[P]])</f>
        <v>0.22858333998358027</v>
      </c>
      <c r="K160" s="4" t="s">
        <v>52</v>
      </c>
      <c r="L160" s="4">
        <v>12.13</v>
      </c>
      <c r="M160" s="4">
        <v>131.29300000000001</v>
      </c>
      <c r="P160" s="19" t="s">
        <v>169</v>
      </c>
    </row>
    <row r="161" spans="1:16">
      <c r="A161" s="1" t="s">
        <v>97</v>
      </c>
      <c r="B161" s="5">
        <v>348.30487804878055</v>
      </c>
      <c r="C161" s="5">
        <v>240</v>
      </c>
      <c r="D161" s="15">
        <v>70</v>
      </c>
      <c r="E161" s="15">
        <v>20</v>
      </c>
      <c r="F161" s="15">
        <v>40</v>
      </c>
      <c r="G161" s="5">
        <v>1.64</v>
      </c>
      <c r="H161" s="5">
        <v>20.28</v>
      </c>
      <c r="I161" s="5">
        <v>1255.2969445853701</v>
      </c>
      <c r="J161" s="5">
        <v>0.36</v>
      </c>
      <c r="K161" s="4" t="s">
        <v>52</v>
      </c>
      <c r="L161" s="4">
        <v>12.13</v>
      </c>
      <c r="M161" s="4">
        <v>131.29300000000001</v>
      </c>
      <c r="N161" s="1" t="s">
        <v>55</v>
      </c>
      <c r="P161" s="19" t="s">
        <v>99</v>
      </c>
    </row>
    <row r="162" spans="1:16" hidden="1">
      <c r="A162" t="s">
        <v>124</v>
      </c>
      <c r="B162" s="5">
        <f>250*1.4</f>
        <v>350</v>
      </c>
      <c r="C162" s="5">
        <v>250</v>
      </c>
      <c r="D162" s="5">
        <v>82</v>
      </c>
      <c r="E162" s="5">
        <v>11</v>
      </c>
      <c r="G162" s="5">
        <f>(Table2[[#This Row],[T]]/1000) * 1/(Table2[[#This Row],[Isp]]*9.80665)*1000000</f>
        <v>2.0870238483872217</v>
      </c>
      <c r="H162" s="5">
        <f>0.35*85.2</f>
        <v>29.82</v>
      </c>
      <c r="I162" s="5">
        <v>1457</v>
      </c>
      <c r="J162" s="10">
        <v>0.61</v>
      </c>
      <c r="K162" s="4" t="s">
        <v>125</v>
      </c>
      <c r="L162" s="4">
        <v>7.29</v>
      </c>
      <c r="M162" s="4">
        <v>208.9804</v>
      </c>
      <c r="N162" s="4" t="s">
        <v>55</v>
      </c>
      <c r="P162" t="s">
        <v>126</v>
      </c>
    </row>
    <row r="163" spans="1:16">
      <c r="A163" t="s">
        <v>133</v>
      </c>
      <c r="B163" s="5">
        <v>352.58</v>
      </c>
      <c r="C163" s="5">
        <v>224</v>
      </c>
      <c r="D163" s="5">
        <v>47.08</v>
      </c>
      <c r="E163" s="5">
        <v>10.16</v>
      </c>
      <c r="G163" s="5">
        <v>0.88</v>
      </c>
      <c r="H163" s="5">
        <v>8.7899999999999991</v>
      </c>
      <c r="I163" s="5">
        <v>1013.33</v>
      </c>
      <c r="J163" s="5">
        <v>0.12390000000000001</v>
      </c>
      <c r="K163" s="4" t="s">
        <v>52</v>
      </c>
      <c r="L163" s="4">
        <v>12.13</v>
      </c>
      <c r="M163" s="4">
        <v>131.29300000000001</v>
      </c>
      <c r="N163" t="s">
        <v>129</v>
      </c>
      <c r="P163" s="19" t="s">
        <v>170</v>
      </c>
    </row>
    <row r="164" spans="1:16">
      <c r="A164" t="s">
        <v>133</v>
      </c>
      <c r="B164" s="5">
        <v>354.32</v>
      </c>
      <c r="C164" s="5">
        <v>237</v>
      </c>
      <c r="D164" s="5">
        <v>47.08</v>
      </c>
      <c r="E164" s="5">
        <v>10.16</v>
      </c>
      <c r="G164" s="5">
        <v>0.79</v>
      </c>
      <c r="H164" s="5">
        <v>7.89</v>
      </c>
      <c r="I164" s="5">
        <v>1023.19</v>
      </c>
      <c r="J164" s="5">
        <v>0.11169999999999999</v>
      </c>
      <c r="K164" s="4" t="s">
        <v>52</v>
      </c>
      <c r="L164" s="4">
        <v>12.13</v>
      </c>
      <c r="M164" s="4">
        <v>131.29300000000001</v>
      </c>
      <c r="N164" t="s">
        <v>129</v>
      </c>
      <c r="P164" s="19" t="s">
        <v>170</v>
      </c>
    </row>
    <row r="165" spans="1:16" s="8" customFormat="1">
      <c r="A165" t="s">
        <v>135</v>
      </c>
      <c r="B165" s="15">
        <v>355</v>
      </c>
      <c r="C165" s="15">
        <v>200</v>
      </c>
      <c r="D165" s="5">
        <v>68</v>
      </c>
      <c r="E165" s="5"/>
      <c r="F165" s="5"/>
      <c r="G165" s="5">
        <v>1.63</v>
      </c>
      <c r="H165" s="14">
        <v>21.02</v>
      </c>
      <c r="I165" s="15">
        <v>1314.64</v>
      </c>
      <c r="J165" s="15">
        <v>0.38179999999999997</v>
      </c>
      <c r="K165" s="4" t="s">
        <v>52</v>
      </c>
      <c r="L165" s="4">
        <v>12.13</v>
      </c>
      <c r="M165" s="4">
        <v>131.29300000000001</v>
      </c>
      <c r="N165" s="4"/>
      <c r="O165"/>
      <c r="P165" s="21" t="s">
        <v>155</v>
      </c>
    </row>
    <row r="166" spans="1:16" s="8" customFormat="1">
      <c r="A166" t="s">
        <v>100</v>
      </c>
      <c r="B166" s="5">
        <v>364.931268018065</v>
      </c>
      <c r="C166" s="5">
        <v>249.70286330954301</v>
      </c>
      <c r="D166" s="5">
        <v>72.569999999999993</v>
      </c>
      <c r="E166" s="5">
        <v>17.649999999999999</v>
      </c>
      <c r="F166" s="5">
        <v>25</v>
      </c>
      <c r="G166" s="5">
        <v>1</v>
      </c>
      <c r="H166" s="5">
        <v>14.8017328708822</v>
      </c>
      <c r="I166" s="5">
        <f>Table2[[#This Row],[T]]/1000 *1/(Table2[[#This Row],[mdot]]/1000000) * 1/9.80665</f>
        <v>1509.3566988606917</v>
      </c>
      <c r="J166" s="10">
        <f>(Table2[[#This Row],[T]]/1000)^2 /(2*Table2[[#This Row],[mdot]]/1000000 *Table2[[#This Row],[P]])</f>
        <v>0.30018158922204091</v>
      </c>
      <c r="K166" s="4" t="s">
        <v>52</v>
      </c>
      <c r="L166" s="4">
        <v>12.13</v>
      </c>
      <c r="M166" s="4">
        <v>131.29300000000001</v>
      </c>
      <c r="N166" s="4" t="s">
        <v>55</v>
      </c>
      <c r="O166"/>
      <c r="P166" s="19" t="s">
        <v>171</v>
      </c>
    </row>
    <row r="167" spans="1:16" s="8" customFormat="1" ht="29">
      <c r="A167" t="s">
        <v>137</v>
      </c>
      <c r="B167" s="5">
        <v>365.74074074074002</v>
      </c>
      <c r="C167" s="5">
        <v>250</v>
      </c>
      <c r="D167" s="5">
        <v>60</v>
      </c>
      <c r="E167" s="5">
        <v>9.42</v>
      </c>
      <c r="F167" s="5">
        <v>19</v>
      </c>
      <c r="G167" s="5">
        <f>Table2[[#This Row],[T]]/1000 * 1/(Table2[[#This Row],[Isp]]*9.80665) * 1000000</f>
        <v>1.7738489770371249</v>
      </c>
      <c r="H167" s="5">
        <v>18.5260115606936</v>
      </c>
      <c r="I167" s="10">
        <v>1064.9877523288401</v>
      </c>
      <c r="J167" s="5">
        <f>(Table2[[#This Row],[T]]/1000)^2 / (2*Table2[[#This Row],[mdot]]/1000000 * Table2[[#This Row],[P]])</f>
        <v>0.26451108916483179</v>
      </c>
      <c r="K167" s="4" t="s">
        <v>52</v>
      </c>
      <c r="L167" s="4">
        <v>12.13</v>
      </c>
      <c r="M167" s="4">
        <v>131.29300000000001</v>
      </c>
      <c r="N167" s="4"/>
      <c r="O167"/>
      <c r="P167" s="19" t="s">
        <v>169</v>
      </c>
    </row>
    <row r="168" spans="1:16">
      <c r="A168" t="s">
        <v>119</v>
      </c>
      <c r="B168" s="5">
        <v>366.3</v>
      </c>
      <c r="C168" s="5">
        <v>294.3</v>
      </c>
      <c r="D168" s="5">
        <v>36</v>
      </c>
      <c r="E168" s="5">
        <v>12</v>
      </c>
      <c r="H168" s="5">
        <v>16.87</v>
      </c>
      <c r="I168" s="5">
        <v>1965</v>
      </c>
      <c r="J168" s="5">
        <v>0.47510000000000002</v>
      </c>
      <c r="K168" t="s">
        <v>59</v>
      </c>
      <c r="L168">
        <v>14</v>
      </c>
      <c r="M168">
        <v>83.798000000000002</v>
      </c>
      <c r="N168" t="s">
        <v>55</v>
      </c>
      <c r="P168" s="19" t="s">
        <v>120</v>
      </c>
    </row>
    <row r="169" spans="1:16" ht="29">
      <c r="A169" t="s">
        <v>137</v>
      </c>
      <c r="B169" s="5">
        <v>370.06172839506098</v>
      </c>
      <c r="C169" s="5">
        <v>350</v>
      </c>
      <c r="D169" s="5">
        <v>60</v>
      </c>
      <c r="E169" s="5">
        <v>9.42</v>
      </c>
      <c r="F169" s="5">
        <v>19</v>
      </c>
      <c r="G169" s="5">
        <f>Table2[[#This Row],[T]]/1000 * 1/(Table2[[#This Row],[Isp]]*9.80665) * 1000000</f>
        <v>1.3749664434581588</v>
      </c>
      <c r="H169" s="5">
        <v>15.924855491329399</v>
      </c>
      <c r="I169" s="10">
        <v>1181.0348835130201</v>
      </c>
      <c r="J169" s="5">
        <f>(Table2[[#This Row],[T]]/1000)^2 / (2*Table2[[#This Row],[mdot]]/1000000 * Table2[[#This Row],[P]])</f>
        <v>0.24920384129834727</v>
      </c>
      <c r="K169" s="4" t="s">
        <v>52</v>
      </c>
      <c r="L169" s="4">
        <v>12.13</v>
      </c>
      <c r="M169" s="4">
        <v>131.29300000000001</v>
      </c>
      <c r="P169" s="19" t="s">
        <v>169</v>
      </c>
    </row>
    <row r="170" spans="1:16" ht="15.5">
      <c r="A170" s="6" t="s">
        <v>150</v>
      </c>
      <c r="B170" s="12">
        <v>370.65219999999999</v>
      </c>
      <c r="C170" s="12">
        <v>181.81819999999999</v>
      </c>
      <c r="D170" s="12">
        <v>30</v>
      </c>
      <c r="E170" s="12">
        <v>5</v>
      </c>
      <c r="F170" s="12">
        <v>32.4</v>
      </c>
      <c r="G170" s="12">
        <v>0.4</v>
      </c>
      <c r="H170" s="12">
        <v>5.6857139999999999</v>
      </c>
      <c r="I170" s="12">
        <v>1330.357</v>
      </c>
      <c r="J170" s="5">
        <f>(Table2[[#This Row],[T]]/1000)^2 / (2*Table2[[#This Row],[mdot]]/1000000 * Table2[[#This Row],[P]])</f>
        <v>0.10902182588487265</v>
      </c>
      <c r="K170" t="s">
        <v>59</v>
      </c>
      <c r="L170">
        <v>14</v>
      </c>
      <c r="M170">
        <v>83.798000000000002</v>
      </c>
      <c r="P170" s="20" t="s">
        <v>167</v>
      </c>
    </row>
    <row r="171" spans="1:16">
      <c r="A171" s="1" t="s">
        <v>97</v>
      </c>
      <c r="B171" s="5">
        <v>370.86624701184672</v>
      </c>
      <c r="C171" s="5">
        <v>200</v>
      </c>
      <c r="D171" s="15">
        <v>70</v>
      </c>
      <c r="E171" s="15">
        <v>20</v>
      </c>
      <c r="F171" s="15">
        <v>40</v>
      </c>
      <c r="G171" s="5">
        <v>2</v>
      </c>
      <c r="H171" s="5">
        <v>21.444676409185799</v>
      </c>
      <c r="I171" s="5">
        <v>1080.2969445853701</v>
      </c>
      <c r="J171" s="5">
        <v>0.31</v>
      </c>
      <c r="K171" s="4" t="s">
        <v>52</v>
      </c>
      <c r="L171" s="4">
        <v>12.13</v>
      </c>
      <c r="M171" s="4">
        <v>131.29300000000001</v>
      </c>
      <c r="N171" s="1" t="s">
        <v>55</v>
      </c>
      <c r="P171" s="19" t="s">
        <v>99</v>
      </c>
    </row>
    <row r="172" spans="1:16">
      <c r="A172" t="s">
        <v>135</v>
      </c>
      <c r="B172" s="15">
        <v>371.25</v>
      </c>
      <c r="C172" s="15">
        <v>150</v>
      </c>
      <c r="D172" s="5">
        <v>68</v>
      </c>
      <c r="G172" s="5">
        <v>2.76</v>
      </c>
      <c r="H172" s="15">
        <v>24.21</v>
      </c>
      <c r="I172" s="15">
        <v>894.11</v>
      </c>
      <c r="J172" s="15">
        <v>0.28599999999999998</v>
      </c>
      <c r="K172" s="4" t="s">
        <v>52</v>
      </c>
      <c r="L172" s="4">
        <v>12.13</v>
      </c>
      <c r="M172" s="4">
        <v>131.29300000000001</v>
      </c>
      <c r="P172" s="21" t="s">
        <v>155</v>
      </c>
    </row>
    <row r="173" spans="1:16">
      <c r="A173" t="s">
        <v>135</v>
      </c>
      <c r="B173" s="15">
        <v>378.5</v>
      </c>
      <c r="C173" s="15">
        <v>100</v>
      </c>
      <c r="D173" s="5">
        <v>68</v>
      </c>
      <c r="G173" s="5">
        <v>2</v>
      </c>
      <c r="H173" s="14">
        <v>25.23</v>
      </c>
      <c r="I173" s="15">
        <v>1285.71</v>
      </c>
      <c r="J173" s="15">
        <v>0.42030000000000001</v>
      </c>
      <c r="K173" s="4" t="s">
        <v>52</v>
      </c>
      <c r="L173" s="4">
        <v>12.13</v>
      </c>
      <c r="M173" s="4">
        <v>131.29300000000001</v>
      </c>
      <c r="P173" s="21" t="s">
        <v>155</v>
      </c>
    </row>
    <row r="174" spans="1:16" ht="15.5">
      <c r="A174" s="6" t="s">
        <v>150</v>
      </c>
      <c r="B174" s="12">
        <v>379.5652</v>
      </c>
      <c r="C174" s="12">
        <v>600</v>
      </c>
      <c r="D174" s="12">
        <v>30</v>
      </c>
      <c r="E174" s="12">
        <v>5</v>
      </c>
      <c r="F174" s="12">
        <v>32.4</v>
      </c>
      <c r="G174" s="12">
        <v>0.4</v>
      </c>
      <c r="H174" s="12">
        <v>4.8857140000000001</v>
      </c>
      <c r="I174" s="12">
        <v>1196.4290000000001</v>
      </c>
      <c r="J174" s="5">
        <f>(Table2[[#This Row],[T]]/1000)^2 / (2*Table2[[#This Row],[mdot]]/1000000 * Table2[[#This Row],[P]])</f>
        <v>7.861034576469339E-2</v>
      </c>
      <c r="K174" t="s">
        <v>102</v>
      </c>
      <c r="L174">
        <v>15.76</v>
      </c>
      <c r="M174">
        <v>39.948</v>
      </c>
      <c r="P174" s="20" t="s">
        <v>167</v>
      </c>
    </row>
    <row r="175" spans="1:16" ht="29">
      <c r="A175" t="s">
        <v>137</v>
      </c>
      <c r="B175" s="5">
        <v>380.86419753086398</v>
      </c>
      <c r="C175" s="5">
        <v>300</v>
      </c>
      <c r="D175" s="5">
        <v>60</v>
      </c>
      <c r="E175" s="5">
        <v>9.42</v>
      </c>
      <c r="F175" s="5">
        <v>19</v>
      </c>
      <c r="G175" s="5">
        <f>Table2[[#This Row],[T]]/1000 * 1/(Table2[[#This Row],[Isp]]*9.80665) * 1000000</f>
        <v>1.5554606868220382</v>
      </c>
      <c r="H175" s="5">
        <v>17.485549132947899</v>
      </c>
      <c r="I175" s="10">
        <v>1146.30334888876</v>
      </c>
      <c r="J175" s="5">
        <f>(Table2[[#This Row],[T]]/1000)^2 / (2*Table2[[#This Row],[mdot]]/1000000 * Table2[[#This Row],[P]])</f>
        <v>0.25804732860910878</v>
      </c>
      <c r="K175" s="4" t="s">
        <v>52</v>
      </c>
      <c r="L175" s="4">
        <v>12.13</v>
      </c>
      <c r="M175" s="4">
        <v>131.29300000000001</v>
      </c>
      <c r="P175" s="19" t="s">
        <v>169</v>
      </c>
    </row>
    <row r="176" spans="1:16">
      <c r="A176" s="1" t="s">
        <v>97</v>
      </c>
      <c r="B176" s="5">
        <v>386.22486816084381</v>
      </c>
      <c r="C176" s="5">
        <v>260</v>
      </c>
      <c r="D176" s="15">
        <v>70</v>
      </c>
      <c r="E176" s="15">
        <v>20</v>
      </c>
      <c r="F176" s="15">
        <v>40</v>
      </c>
      <c r="G176" s="5">
        <v>1.64</v>
      </c>
      <c r="H176" s="5">
        <v>21.65</v>
      </c>
      <c r="I176" s="5">
        <v>1325.5129939680901</v>
      </c>
      <c r="J176" s="5">
        <v>0.37</v>
      </c>
      <c r="K176" s="4" t="s">
        <v>52</v>
      </c>
      <c r="L176" s="4">
        <v>12.13</v>
      </c>
      <c r="M176" s="4">
        <v>131.29300000000001</v>
      </c>
      <c r="N176" s="1" t="s">
        <v>55</v>
      </c>
      <c r="P176" s="19" t="s">
        <v>99</v>
      </c>
    </row>
    <row r="177" spans="1:16" ht="15.5">
      <c r="A177" s="6" t="s">
        <v>150</v>
      </c>
      <c r="B177" s="12">
        <v>390.16800000000001</v>
      </c>
      <c r="C177" s="12">
        <v>677.27269999999999</v>
      </c>
      <c r="D177" s="12">
        <v>30</v>
      </c>
      <c r="E177" s="12">
        <v>5</v>
      </c>
      <c r="F177" s="12">
        <v>32.4</v>
      </c>
      <c r="G177" s="12">
        <v>0.4</v>
      </c>
      <c r="H177" s="12">
        <v>8.8095239999999997</v>
      </c>
      <c r="I177" s="12">
        <v>2053.5709999999999</v>
      </c>
      <c r="J177" s="5">
        <f>(Table2[[#This Row],[T]]/1000)^2 / (2*Table2[[#This Row],[mdot]]/1000000 * Table2[[#This Row],[P]])</f>
        <v>0.24863556566202247</v>
      </c>
      <c r="K177" s="4" t="s">
        <v>52</v>
      </c>
      <c r="L177" s="4">
        <v>12.13</v>
      </c>
      <c r="M177" s="4">
        <v>131.29300000000001</v>
      </c>
      <c r="P177" s="20" t="s">
        <v>167</v>
      </c>
    </row>
    <row r="178" spans="1:16">
      <c r="A178" s="1" t="s">
        <v>97</v>
      </c>
      <c r="B178" s="5">
        <v>390.70517064943596</v>
      </c>
      <c r="C178" s="5">
        <v>200</v>
      </c>
      <c r="D178" s="15">
        <v>70</v>
      </c>
      <c r="E178" s="15">
        <v>20</v>
      </c>
      <c r="F178" s="15">
        <v>40</v>
      </c>
      <c r="G178" s="5">
        <v>2.1800000000000002</v>
      </c>
      <c r="H178" s="5">
        <v>24.4175365344467</v>
      </c>
      <c r="I178" s="5">
        <v>1132.14879643722</v>
      </c>
      <c r="J178" s="5">
        <v>0.35</v>
      </c>
      <c r="K178" s="4" t="s">
        <v>52</v>
      </c>
      <c r="L178" s="4">
        <v>12.13</v>
      </c>
      <c r="M178" s="4">
        <v>131.29300000000001</v>
      </c>
      <c r="N178" s="1" t="s">
        <v>55</v>
      </c>
      <c r="P178" s="19" t="s">
        <v>99</v>
      </c>
    </row>
    <row r="179" spans="1:16">
      <c r="A179" s="1" t="s">
        <v>97</v>
      </c>
      <c r="B179" s="5">
        <v>392.74903538849151</v>
      </c>
      <c r="C179" s="5">
        <v>220</v>
      </c>
      <c r="D179" s="15">
        <v>70</v>
      </c>
      <c r="E179" s="15">
        <v>20</v>
      </c>
      <c r="F179" s="15">
        <v>40</v>
      </c>
      <c r="G179" s="5">
        <v>2</v>
      </c>
      <c r="H179" s="5">
        <v>23.448851774530201</v>
      </c>
      <c r="I179" s="5">
        <v>1189.4018828569799</v>
      </c>
      <c r="J179" s="5">
        <v>0.35</v>
      </c>
      <c r="K179" s="4" t="s">
        <v>52</v>
      </c>
      <c r="L179" s="4">
        <v>12.13</v>
      </c>
      <c r="M179" s="4">
        <v>131.29300000000001</v>
      </c>
      <c r="N179" s="1" t="s">
        <v>55</v>
      </c>
      <c r="P179" s="19" t="s">
        <v>99</v>
      </c>
    </row>
    <row r="180" spans="1:16" ht="29">
      <c r="A180" t="s">
        <v>131</v>
      </c>
      <c r="B180" s="5">
        <v>395.58068874398799</v>
      </c>
      <c r="C180" s="5">
        <v>200</v>
      </c>
      <c r="D180" s="5">
        <v>67</v>
      </c>
      <c r="E180" s="5">
        <v>10.5</v>
      </c>
      <c r="F180" s="5">
        <v>21</v>
      </c>
      <c r="G180" s="5">
        <f>Table2[[#This Row],[T]]/1000 * 1/(Table2[[#This Row],[Isp]]*9.80665) *1000000</f>
        <v>2.8492214080825784</v>
      </c>
      <c r="H180" s="5">
        <v>33.3409873708381</v>
      </c>
      <c r="I180" s="10">
        <v>1193.25038350093</v>
      </c>
      <c r="J180" s="5">
        <f>(Table2[[#This Row],[T]]/1000)^2 / (2*Table2[[#This Row],[mdot]]/1000000 * Table2[[#This Row],[P]])</f>
        <v>0.4931347840584126</v>
      </c>
      <c r="K180" s="4" t="s">
        <v>52</v>
      </c>
      <c r="L180" s="4">
        <v>12.13</v>
      </c>
      <c r="M180" s="4">
        <v>131.29300000000001</v>
      </c>
      <c r="P180" s="19" t="s">
        <v>168</v>
      </c>
    </row>
    <row r="181" spans="1:16" ht="29">
      <c r="A181" t="s">
        <v>131</v>
      </c>
      <c r="B181" s="5">
        <v>398.54626348327599</v>
      </c>
      <c r="C181" s="5">
        <v>400</v>
      </c>
      <c r="D181" s="5">
        <v>67</v>
      </c>
      <c r="E181" s="5">
        <v>10.5</v>
      </c>
      <c r="F181" s="5">
        <v>21</v>
      </c>
      <c r="G181" s="5">
        <f>Table2[[#This Row],[T]]/1000 * 1/(Table2[[#This Row],[Isp]]*9.80665) *1000000</f>
        <v>1.7412758074081913</v>
      </c>
      <c r="H181" s="5">
        <v>21.492537313432798</v>
      </c>
      <c r="I181" s="10">
        <v>1258.63396615852</v>
      </c>
      <c r="J181" s="5">
        <f>(Table2[[#This Row],[T]]/1000)^2 / (2*Table2[[#This Row],[mdot]]/1000000 * Table2[[#This Row],[P]])</f>
        <v>0.3328120752287777</v>
      </c>
      <c r="K181" s="4" t="s">
        <v>52</v>
      </c>
      <c r="L181" s="4">
        <v>12.13</v>
      </c>
      <c r="M181" s="4">
        <v>131.29300000000001</v>
      </c>
      <c r="P181" s="19" t="s">
        <v>168</v>
      </c>
    </row>
    <row r="182" spans="1:16">
      <c r="A182" t="s">
        <v>133</v>
      </c>
      <c r="B182" s="5">
        <v>400.73</v>
      </c>
      <c r="C182" s="5">
        <v>314.3</v>
      </c>
      <c r="D182" s="5">
        <v>47.08</v>
      </c>
      <c r="E182" s="5">
        <v>10.16</v>
      </c>
      <c r="G182" s="5">
        <v>0.59</v>
      </c>
      <c r="H182" s="5">
        <v>9.2899999999999991</v>
      </c>
      <c r="I182" s="5">
        <v>1594.77</v>
      </c>
      <c r="J182" s="5">
        <v>0.18129999999999999</v>
      </c>
      <c r="K182" t="s">
        <v>102</v>
      </c>
      <c r="L182">
        <v>15.76</v>
      </c>
      <c r="M182">
        <v>39.948</v>
      </c>
      <c r="N182" t="s">
        <v>129</v>
      </c>
      <c r="P182" s="19" t="s">
        <v>170</v>
      </c>
    </row>
    <row r="183" spans="1:16">
      <c r="A183" t="s">
        <v>135</v>
      </c>
      <c r="B183" s="15">
        <v>404</v>
      </c>
      <c r="C183" s="15">
        <v>100</v>
      </c>
      <c r="D183" s="5">
        <v>68</v>
      </c>
      <c r="G183" s="5">
        <v>2.5</v>
      </c>
      <c r="H183" s="14">
        <v>28.9</v>
      </c>
      <c r="I183" s="15">
        <v>1178.57</v>
      </c>
      <c r="J183" s="15">
        <v>0.41360000000000002</v>
      </c>
      <c r="K183" s="4" t="s">
        <v>52</v>
      </c>
      <c r="L183" s="4">
        <v>12.13</v>
      </c>
      <c r="M183" s="4">
        <v>131.29300000000001</v>
      </c>
      <c r="P183" s="21" t="s">
        <v>155</v>
      </c>
    </row>
    <row r="184" spans="1:16">
      <c r="A184" t="s">
        <v>100</v>
      </c>
      <c r="B184" s="5">
        <v>406.27885503231698</v>
      </c>
      <c r="C184" s="5">
        <v>225.5</v>
      </c>
      <c r="D184" s="5">
        <v>72.569999999999993</v>
      </c>
      <c r="E184" s="5">
        <v>17.649999999999999</v>
      </c>
      <c r="F184" s="5">
        <v>25</v>
      </c>
      <c r="G184" s="5">
        <v>1.17</v>
      </c>
      <c r="H184" s="5">
        <v>16.179775280898799</v>
      </c>
      <c r="I184" s="5">
        <f>Table2[[#This Row],[T]]/1000 *1/(Table2[[#This Row],[mdot]]/1000000) * 1/9.80665</f>
        <v>1410.1520663480358</v>
      </c>
      <c r="J184" s="10">
        <f>(Table2[[#This Row],[T]]/1000)^2 /(2*Table2[[#This Row],[mdot]]/1000000 *Table2[[#This Row],[P]])</f>
        <v>0.275362561942537</v>
      </c>
      <c r="K184" t="s">
        <v>59</v>
      </c>
      <c r="L184">
        <v>14</v>
      </c>
      <c r="M184">
        <v>83.798000000000002</v>
      </c>
      <c r="N184" s="4" t="s">
        <v>55</v>
      </c>
      <c r="P184" s="19" t="s">
        <v>171</v>
      </c>
    </row>
    <row r="185" spans="1:16">
      <c r="A185" t="s">
        <v>100</v>
      </c>
      <c r="B185" s="5">
        <v>409.23265781376699</v>
      </c>
      <c r="C185" s="5">
        <v>274.641991461842</v>
      </c>
      <c r="D185" s="5">
        <v>72.569999999999993</v>
      </c>
      <c r="E185" s="5">
        <v>17.649999999999999</v>
      </c>
      <c r="F185" s="5">
        <v>25</v>
      </c>
      <c r="G185" s="5">
        <v>1</v>
      </c>
      <c r="H185" s="5">
        <v>15.7166473150775</v>
      </c>
      <c r="I185" s="5">
        <f>Table2[[#This Row],[T]]/1000 *1/(Table2[[#This Row],[mdot]]/1000000) * 1/9.80665</f>
        <v>1602.6520080840553</v>
      </c>
      <c r="J185" s="10">
        <f>(Table2[[#This Row],[T]]/1000)^2 /(2*Table2[[#This Row],[mdot]]/1000000 *Table2[[#This Row],[P]])</f>
        <v>0.30180020840240845</v>
      </c>
      <c r="K185" s="4" t="s">
        <v>52</v>
      </c>
      <c r="L185" s="4">
        <v>12.13</v>
      </c>
      <c r="M185" s="4">
        <v>131.29300000000001</v>
      </c>
      <c r="N185" s="4" t="s">
        <v>55</v>
      </c>
      <c r="P185" s="19" t="s">
        <v>171</v>
      </c>
    </row>
    <row r="186" spans="1:16" ht="29">
      <c r="A186" t="s">
        <v>75</v>
      </c>
      <c r="B186" s="5">
        <v>411</v>
      </c>
      <c r="C186" s="5">
        <v>300</v>
      </c>
      <c r="D186" s="5">
        <v>58</v>
      </c>
      <c r="E186" s="5">
        <v>22</v>
      </c>
      <c r="G186" s="5">
        <v>1.0900000000000001</v>
      </c>
      <c r="H186" s="5">
        <v>12.95</v>
      </c>
      <c r="I186" s="5">
        <v>1104.1300000000001</v>
      </c>
      <c r="J186" s="5">
        <f>(Table2[[#This Row],[T]]/1000)^2 / (2*Table2[[#This Row],[mdot]]/1000000 * Table2[[#This Row],[P]])</f>
        <v>0.18717214669970308</v>
      </c>
      <c r="K186" t="s">
        <v>59</v>
      </c>
      <c r="L186">
        <v>14</v>
      </c>
      <c r="M186">
        <v>83.798000000000002</v>
      </c>
      <c r="N186" t="s">
        <v>55</v>
      </c>
      <c r="P186" s="19" t="s">
        <v>77</v>
      </c>
    </row>
    <row r="187" spans="1:16">
      <c r="A187" t="s">
        <v>100</v>
      </c>
      <c r="B187" s="5">
        <v>415.35049529672102</v>
      </c>
      <c r="C187" s="5">
        <v>199.99006518378201</v>
      </c>
      <c r="D187" s="5">
        <v>72.569999999999993</v>
      </c>
      <c r="E187" s="5">
        <v>17.649999999999999</v>
      </c>
      <c r="F187" s="5">
        <v>25</v>
      </c>
      <c r="G187" s="5">
        <v>1.5</v>
      </c>
      <c r="H187" s="5">
        <v>20.879136806784899</v>
      </c>
      <c r="I187" s="5">
        <f>Table2[[#This Row],[T]]/1000 *1/(Table2[[#This Row],[mdot]]/1000000) * 1/9.80665</f>
        <v>1419.3862876575181</v>
      </c>
      <c r="J187" s="10">
        <f>(Table2[[#This Row],[T]]/1000)^2 /(2*Table2[[#This Row],[mdot]]/1000000 *Table2[[#This Row],[P]])</f>
        <v>0.34985581152371981</v>
      </c>
      <c r="K187" s="4" t="s">
        <v>52</v>
      </c>
      <c r="L187" s="4">
        <v>12.13</v>
      </c>
      <c r="M187" s="4">
        <v>131.29300000000001</v>
      </c>
      <c r="N187" s="4" t="s">
        <v>55</v>
      </c>
      <c r="P187" s="19" t="s">
        <v>171</v>
      </c>
    </row>
    <row r="188" spans="1:16" ht="29">
      <c r="A188" t="s">
        <v>75</v>
      </c>
      <c r="B188" s="5">
        <v>420</v>
      </c>
      <c r="C188" s="5">
        <v>300</v>
      </c>
      <c r="D188" s="5">
        <v>58</v>
      </c>
      <c r="E188" s="5">
        <v>22</v>
      </c>
      <c r="G188" s="5">
        <v>1.47</v>
      </c>
      <c r="H188" s="5">
        <v>22.53</v>
      </c>
      <c r="I188" s="5">
        <v>1295.8699999999999</v>
      </c>
      <c r="J188" s="5">
        <f>(Table2[[#This Row],[T]]/1000)^2 / (2*Table2[[#This Row],[mdot]]/1000000 * Table2[[#This Row],[P]])</f>
        <v>0.41107944606414004</v>
      </c>
      <c r="K188" s="4" t="s">
        <v>52</v>
      </c>
      <c r="L188" s="4">
        <v>12.13</v>
      </c>
      <c r="M188" s="4">
        <v>131.29300000000001</v>
      </c>
      <c r="N188" t="s">
        <v>55</v>
      </c>
      <c r="P188" s="19" t="s">
        <v>90</v>
      </c>
    </row>
    <row r="189" spans="1:16" ht="29">
      <c r="A189" t="s">
        <v>137</v>
      </c>
      <c r="B189" s="5">
        <v>421.913580246913</v>
      </c>
      <c r="C189" s="5">
        <v>400</v>
      </c>
      <c r="D189" s="5">
        <v>60</v>
      </c>
      <c r="E189" s="5">
        <v>9.42</v>
      </c>
      <c r="F189" s="5">
        <v>19</v>
      </c>
      <c r="G189" s="5">
        <f>Table2[[#This Row],[T]]/1000 * 1/(Table2[[#This Row],[Isp]]*9.80665) * 1000000</f>
        <v>1.3744370263053629</v>
      </c>
      <c r="H189" s="5">
        <v>16.965317919075101</v>
      </c>
      <c r="I189" s="10">
        <v>1258.6833306513599</v>
      </c>
      <c r="J189" s="5">
        <f>(Table2[[#This Row],[T]]/1000)^2 / (2*Table2[[#This Row],[mdot]]/1000000 * Table2[[#This Row],[P]])</f>
        <v>0.24816793026324457</v>
      </c>
      <c r="K189" s="4" t="s">
        <v>52</v>
      </c>
      <c r="L189" s="4">
        <v>12.13</v>
      </c>
      <c r="M189" s="4">
        <v>131.29300000000001</v>
      </c>
      <c r="P189" s="19" t="s">
        <v>169</v>
      </c>
    </row>
    <row r="190" spans="1:16">
      <c r="A190" s="8" t="s">
        <v>105</v>
      </c>
      <c r="B190" s="13">
        <v>427</v>
      </c>
      <c r="C190" s="13">
        <v>350</v>
      </c>
      <c r="D190" s="13">
        <v>56</v>
      </c>
      <c r="E190" s="13">
        <v>16</v>
      </c>
      <c r="F190" s="13"/>
      <c r="G190" s="13">
        <v>0.36499999999999999</v>
      </c>
      <c r="H190" s="13">
        <v>36.5</v>
      </c>
      <c r="I190" s="13">
        <v>1740</v>
      </c>
      <c r="J190" s="11">
        <v>0.52</v>
      </c>
      <c r="K190" s="9" t="s">
        <v>52</v>
      </c>
      <c r="L190" s="4">
        <v>12.13</v>
      </c>
      <c r="M190" s="4">
        <v>131.29300000000001</v>
      </c>
      <c r="N190" s="9"/>
      <c r="O190" s="8"/>
      <c r="P190" s="22" t="s">
        <v>106</v>
      </c>
    </row>
    <row r="191" spans="1:16">
      <c r="A191" s="1" t="s">
        <v>97</v>
      </c>
      <c r="B191" s="5">
        <v>428.89631757183764</v>
      </c>
      <c r="C191" s="5">
        <v>240</v>
      </c>
      <c r="D191" s="15">
        <v>70</v>
      </c>
      <c r="E191" s="15">
        <v>20</v>
      </c>
      <c r="F191" s="15">
        <v>40</v>
      </c>
      <c r="G191" s="5">
        <v>2</v>
      </c>
      <c r="H191" s="5">
        <v>24.851774530271399</v>
      </c>
      <c r="I191" s="5">
        <v>1252.41628614916</v>
      </c>
      <c r="J191" s="5">
        <v>0.36</v>
      </c>
      <c r="K191" s="4" t="s">
        <v>52</v>
      </c>
      <c r="L191" s="4">
        <v>12.13</v>
      </c>
      <c r="M191" s="4">
        <v>131.29300000000001</v>
      </c>
      <c r="N191" s="1" t="s">
        <v>55</v>
      </c>
      <c r="P191" s="19" t="s">
        <v>99</v>
      </c>
    </row>
    <row r="192" spans="1:16">
      <c r="A192" t="s">
        <v>135</v>
      </c>
      <c r="B192" s="15">
        <v>430.5</v>
      </c>
      <c r="C192" s="15">
        <v>250</v>
      </c>
      <c r="D192" s="5">
        <v>68</v>
      </c>
      <c r="G192" s="5">
        <v>1.38</v>
      </c>
      <c r="H192" s="15">
        <v>21.02</v>
      </c>
      <c r="I192" s="15">
        <v>1552.8</v>
      </c>
      <c r="J192" s="15">
        <v>0.37190000000000001</v>
      </c>
      <c r="K192" s="4" t="s">
        <v>52</v>
      </c>
      <c r="L192" s="4">
        <v>12.13</v>
      </c>
      <c r="M192" s="4">
        <v>131.29300000000001</v>
      </c>
      <c r="P192" s="21" t="s">
        <v>155</v>
      </c>
    </row>
    <row r="193" spans="1:16">
      <c r="A193" t="s">
        <v>135</v>
      </c>
      <c r="B193" s="15">
        <v>433.13</v>
      </c>
      <c r="C193" s="15">
        <v>175</v>
      </c>
      <c r="D193" s="5">
        <v>68</v>
      </c>
      <c r="G193" s="5">
        <v>2.76</v>
      </c>
      <c r="H193" s="15">
        <v>28.48</v>
      </c>
      <c r="I193" s="15">
        <v>1051.8900000000001</v>
      </c>
      <c r="J193" s="15">
        <v>0.33929999999999999</v>
      </c>
      <c r="K193" s="4" t="s">
        <v>52</v>
      </c>
      <c r="L193" s="4">
        <v>12.13</v>
      </c>
      <c r="M193" s="4">
        <v>131.29300000000001</v>
      </c>
      <c r="P193" s="21" t="s">
        <v>155</v>
      </c>
    </row>
    <row r="194" spans="1:16">
      <c r="A194" t="s">
        <v>135</v>
      </c>
      <c r="B194" s="5">
        <v>434</v>
      </c>
      <c r="C194" s="5">
        <v>200</v>
      </c>
      <c r="D194" s="5">
        <v>68</v>
      </c>
      <c r="G194" s="5">
        <v>2.5099999999999998</v>
      </c>
      <c r="H194" s="5">
        <v>29.19</v>
      </c>
      <c r="I194" s="5">
        <v>1185.58</v>
      </c>
      <c r="J194" s="10">
        <v>0.39119999999999999</v>
      </c>
      <c r="K194" s="4" t="s">
        <v>52</v>
      </c>
      <c r="L194" s="4">
        <v>12.13</v>
      </c>
      <c r="M194" s="4">
        <v>131.29300000000001</v>
      </c>
      <c r="P194" s="21" t="s">
        <v>155</v>
      </c>
    </row>
    <row r="195" spans="1:16" ht="29">
      <c r="A195" t="s">
        <v>137</v>
      </c>
      <c r="B195" s="5">
        <v>437.03703703703701</v>
      </c>
      <c r="C195" s="5">
        <v>200</v>
      </c>
      <c r="D195" s="5">
        <v>60</v>
      </c>
      <c r="E195" s="5">
        <v>9.42</v>
      </c>
      <c r="F195" s="5">
        <v>19</v>
      </c>
      <c r="G195" s="5">
        <f>Table2[[#This Row],[T]]/1000 * 1/(Table2[[#This Row],[Isp]]*9.80665) * 1000000</f>
        <v>2.1577004103739679</v>
      </c>
      <c r="H195" s="5">
        <v>23.034682080924799</v>
      </c>
      <c r="I195" s="10">
        <v>1088.6051958733301</v>
      </c>
      <c r="J195" s="5">
        <f>(Table2[[#This Row],[T]]/1000)^2 / (2*Table2[[#This Row],[mdot]]/1000000 * Table2[[#This Row],[P]])</f>
        <v>0.28133584051524468</v>
      </c>
      <c r="K195" s="4" t="s">
        <v>52</v>
      </c>
      <c r="L195" s="4">
        <v>12.13</v>
      </c>
      <c r="M195" s="4">
        <v>131.29300000000001</v>
      </c>
      <c r="P195" s="19" t="s">
        <v>169</v>
      </c>
    </row>
    <row r="196" spans="1:16">
      <c r="A196" s="1" t="s">
        <v>97</v>
      </c>
      <c r="B196" s="5">
        <v>438.04553904469765</v>
      </c>
      <c r="C196" s="5">
        <v>220</v>
      </c>
      <c r="D196" s="15">
        <v>70</v>
      </c>
      <c r="E196" s="15">
        <v>20</v>
      </c>
      <c r="F196" s="15">
        <v>40</v>
      </c>
      <c r="G196" s="5">
        <v>2.1800000000000002</v>
      </c>
      <c r="H196" s="5">
        <v>26.2212943632567</v>
      </c>
      <c r="I196" s="5">
        <v>1218.2084672191199</v>
      </c>
      <c r="J196" s="5">
        <v>0.36</v>
      </c>
      <c r="K196" s="4" t="s">
        <v>52</v>
      </c>
      <c r="L196" s="4">
        <v>12.13</v>
      </c>
      <c r="M196" s="4">
        <v>131.29300000000001</v>
      </c>
      <c r="N196" s="1" t="s">
        <v>55</v>
      </c>
      <c r="P196" s="19" t="s">
        <v>99</v>
      </c>
    </row>
    <row r="197" spans="1:16" ht="29">
      <c r="A197" t="s">
        <v>131</v>
      </c>
      <c r="B197" s="5">
        <v>449.61527517723999</v>
      </c>
      <c r="C197" s="5">
        <v>300</v>
      </c>
      <c r="D197" s="5">
        <v>67</v>
      </c>
      <c r="E197" s="5">
        <v>10.5</v>
      </c>
      <c r="F197" s="5">
        <v>21</v>
      </c>
      <c r="G197" s="5">
        <f>Table2[[#This Row],[T]]/1000 * 1/(Table2[[#This Row],[Isp]]*9.80665) *1000000</f>
        <v>2.2666638459548478</v>
      </c>
      <c r="H197" s="5">
        <v>30.401836969001099</v>
      </c>
      <c r="I197" s="10">
        <v>1367.70373414337</v>
      </c>
      <c r="J197" s="5">
        <f>(Table2[[#This Row],[T]]/1000)^2 / (2*Table2[[#This Row],[mdot]]/1000000 * Table2[[#This Row],[P]])</f>
        <v>0.4534626073564223</v>
      </c>
      <c r="K197" s="4" t="s">
        <v>52</v>
      </c>
      <c r="L197" s="4">
        <v>12.13</v>
      </c>
      <c r="M197" s="4">
        <v>131.29300000000001</v>
      </c>
      <c r="P197" s="19" t="s">
        <v>168</v>
      </c>
    </row>
    <row r="198" spans="1:16" ht="29">
      <c r="A198" t="s">
        <v>137</v>
      </c>
      <c r="B198" s="5">
        <v>449.99999999999898</v>
      </c>
      <c r="C198" s="5">
        <v>250</v>
      </c>
      <c r="D198" s="5">
        <v>60</v>
      </c>
      <c r="E198" s="5">
        <v>9.42</v>
      </c>
      <c r="F198" s="5">
        <v>19</v>
      </c>
      <c r="G198" s="5">
        <f>Table2[[#This Row],[T]]/1000 * 1/(Table2[[#This Row],[Isp]]*9.80665) * 1000000</f>
        <v>1.9603146875157551</v>
      </c>
      <c r="H198" s="5">
        <v>22.341040462427699</v>
      </c>
      <c r="I198" s="10">
        <v>1162.1359223300899</v>
      </c>
      <c r="J198" s="5">
        <f>(Table2[[#This Row],[T]]/1000)^2 / (2*Table2[[#This Row],[mdot]]/1000000 * Table2[[#This Row],[P]])</f>
        <v>0.28290360846568097</v>
      </c>
      <c r="K198" s="4" t="s">
        <v>52</v>
      </c>
      <c r="L198" s="4">
        <v>12.13</v>
      </c>
      <c r="M198" s="4">
        <v>131.29300000000001</v>
      </c>
      <c r="P198" s="19" t="s">
        <v>169</v>
      </c>
    </row>
    <row r="199" spans="1:16">
      <c r="A199" t="s">
        <v>100</v>
      </c>
      <c r="B199" s="5">
        <v>452.34212962648098</v>
      </c>
      <c r="C199" s="5">
        <v>300.17675071108499</v>
      </c>
      <c r="D199" s="5">
        <v>72.569999999999993</v>
      </c>
      <c r="E199" s="5">
        <v>17.649999999999999</v>
      </c>
      <c r="F199" s="5">
        <v>25</v>
      </c>
      <c r="G199" s="5">
        <v>1</v>
      </c>
      <c r="H199" s="5">
        <v>16.8149326751976</v>
      </c>
      <c r="I199" s="5">
        <f>Table2[[#This Row],[T]]/1000 *1/(Table2[[#This Row],[mdot]]/1000000) * 1/9.80665</f>
        <v>1714.6459469031322</v>
      </c>
      <c r="J199" s="10">
        <f>(Table2[[#This Row],[T]]/1000)^2 /(2*Table2[[#This Row],[mdot]]/1000000 *Table2[[#This Row],[P]])</f>
        <v>0.31253109356064246</v>
      </c>
      <c r="K199" s="4" t="s">
        <v>52</v>
      </c>
      <c r="L199" s="4">
        <v>12.13</v>
      </c>
      <c r="M199" s="4">
        <v>131.29300000000001</v>
      </c>
      <c r="N199" s="4" t="s">
        <v>55</v>
      </c>
      <c r="P199" s="19" t="s">
        <v>171</v>
      </c>
    </row>
    <row r="200" spans="1:16">
      <c r="A200" t="s">
        <v>135</v>
      </c>
      <c r="B200" s="15">
        <v>453.6</v>
      </c>
      <c r="C200" s="15">
        <v>300</v>
      </c>
      <c r="D200" s="5">
        <v>68</v>
      </c>
      <c r="G200" s="5">
        <v>1.38</v>
      </c>
      <c r="H200" s="15">
        <v>22.07</v>
      </c>
      <c r="I200" s="15">
        <v>1630.43</v>
      </c>
      <c r="J200" s="15">
        <v>0.38919999999999999</v>
      </c>
      <c r="K200" s="4" t="s">
        <v>52</v>
      </c>
      <c r="L200" s="4">
        <v>12.13</v>
      </c>
      <c r="M200" s="4">
        <v>131.29300000000001</v>
      </c>
      <c r="P200" s="21" t="s">
        <v>155</v>
      </c>
    </row>
    <row r="201" spans="1:16" ht="29">
      <c r="A201" t="s">
        <v>137</v>
      </c>
      <c r="B201" s="5">
        <v>454.32098765432102</v>
      </c>
      <c r="C201" s="5">
        <v>300</v>
      </c>
      <c r="D201" s="5">
        <v>60</v>
      </c>
      <c r="E201" s="5">
        <v>9.42</v>
      </c>
      <c r="F201" s="5">
        <v>19</v>
      </c>
      <c r="G201" s="5">
        <f>Table2[[#This Row],[T]]/1000 * 1/(Table2[[#This Row],[Isp]]*9.80665) * 1000000</f>
        <v>1.7477240564795413</v>
      </c>
      <c r="H201" s="5">
        <v>20.7803468208092</v>
      </c>
      <c r="I201" s="10">
        <v>1212.4371971606799</v>
      </c>
      <c r="J201" s="5">
        <f>(Table2[[#This Row],[T]]/1000)^2 / (2*Table2[[#This Row],[mdot]]/1000000 * Table2[[#This Row],[P]])</f>
        <v>0.27191923115234778</v>
      </c>
      <c r="K201" s="4" t="s">
        <v>52</v>
      </c>
      <c r="L201" s="4">
        <v>12.13</v>
      </c>
      <c r="M201" s="4">
        <v>131.29300000000001</v>
      </c>
      <c r="P201" s="19" t="s">
        <v>169</v>
      </c>
    </row>
    <row r="202" spans="1:16">
      <c r="A202" t="s">
        <v>100</v>
      </c>
      <c r="B202" s="5">
        <v>456.14035087719299</v>
      </c>
      <c r="C202" s="5">
        <v>250.2</v>
      </c>
      <c r="D202" s="5">
        <v>72.569999999999993</v>
      </c>
      <c r="E202" s="5">
        <v>17.649999999999999</v>
      </c>
      <c r="F202" s="5">
        <v>25</v>
      </c>
      <c r="G202" s="5">
        <v>1.17</v>
      </c>
      <c r="H202" s="5">
        <v>17.258426966292099</v>
      </c>
      <c r="I202" s="5">
        <f>Table2[[#This Row],[T]]/1000 *1/(Table2[[#This Row],[mdot]]/1000000) * 1/9.80665</f>
        <v>1504.1622041045757</v>
      </c>
      <c r="J202" s="10">
        <f>(Table2[[#This Row],[T]]/1000)^2 /(2*Table2[[#This Row],[mdot]]/1000000 *Table2[[#This Row],[P]])</f>
        <v>0.27905388193618968</v>
      </c>
      <c r="K202" t="s">
        <v>59</v>
      </c>
      <c r="L202">
        <v>14</v>
      </c>
      <c r="M202">
        <v>83.798000000000002</v>
      </c>
      <c r="N202" s="4" t="s">
        <v>55</v>
      </c>
      <c r="P202" s="19" t="s">
        <v>171</v>
      </c>
    </row>
    <row r="203" spans="1:16">
      <c r="A203" t="s">
        <v>135</v>
      </c>
      <c r="B203" s="15">
        <v>462</v>
      </c>
      <c r="C203" s="15">
        <v>150</v>
      </c>
      <c r="D203" s="5">
        <v>68</v>
      </c>
      <c r="G203" s="5">
        <v>3.01</v>
      </c>
      <c r="H203" s="15">
        <v>30.37</v>
      </c>
      <c r="I203" s="15">
        <v>1028.57</v>
      </c>
      <c r="J203" s="15">
        <v>0.33169999999999999</v>
      </c>
      <c r="K203" s="4" t="s">
        <v>52</v>
      </c>
      <c r="L203" s="4">
        <v>12.13</v>
      </c>
      <c r="M203" s="4">
        <v>131.29300000000001</v>
      </c>
      <c r="P203" s="21" t="s">
        <v>155</v>
      </c>
    </row>
    <row r="204" spans="1:16">
      <c r="A204" t="s">
        <v>100</v>
      </c>
      <c r="B204" s="5">
        <v>465.66759834527102</v>
      </c>
      <c r="C204" s="5">
        <v>225.55012782296899</v>
      </c>
      <c r="D204" s="5">
        <v>72.569999999999993</v>
      </c>
      <c r="E204" s="5">
        <v>17.649999999999999</v>
      </c>
      <c r="F204" s="5">
        <v>25</v>
      </c>
      <c r="G204" s="5">
        <v>1.5</v>
      </c>
      <c r="H204" s="5">
        <v>23.033268236099801</v>
      </c>
      <c r="I204" s="5">
        <f>Table2[[#This Row],[T]]/1000 *1/(Table2[[#This Row],[mdot]]/1000000) * 1/9.80665</f>
        <v>1565.8264705480331</v>
      </c>
      <c r="J204" s="10">
        <f>(Table2[[#This Row],[T]]/1000)^2 /(2*Table2[[#This Row],[mdot]]/1000000 *Table2[[#This Row],[P]])</f>
        <v>0.37976405453256351</v>
      </c>
      <c r="K204" s="4" t="s">
        <v>52</v>
      </c>
      <c r="L204" s="4">
        <v>12.13</v>
      </c>
      <c r="M204" s="4">
        <v>131.29300000000001</v>
      </c>
      <c r="N204" s="4" t="s">
        <v>55</v>
      </c>
      <c r="P204" s="19" t="s">
        <v>171</v>
      </c>
    </row>
    <row r="205" spans="1:16">
      <c r="A205" s="1" t="s">
        <v>97</v>
      </c>
      <c r="B205" s="5">
        <v>474.08443138807786</v>
      </c>
      <c r="C205" s="5">
        <v>240</v>
      </c>
      <c r="D205" s="15">
        <v>70</v>
      </c>
      <c r="E205" s="15">
        <v>20</v>
      </c>
      <c r="F205" s="15">
        <v>40</v>
      </c>
      <c r="G205" s="5">
        <v>2.1800000000000002</v>
      </c>
      <c r="H205" s="5">
        <v>28.392484342379898</v>
      </c>
      <c r="I205" s="5">
        <v>1317.23110096397</v>
      </c>
      <c r="J205" s="5">
        <v>0.39</v>
      </c>
      <c r="K205" s="4" t="s">
        <v>52</v>
      </c>
      <c r="L205" s="4">
        <v>12.13</v>
      </c>
      <c r="M205" s="4">
        <v>131.29300000000001</v>
      </c>
      <c r="N205" s="1" t="s">
        <v>55</v>
      </c>
      <c r="P205" s="19" t="s">
        <v>99</v>
      </c>
    </row>
    <row r="206" spans="1:16">
      <c r="A206" t="s">
        <v>135</v>
      </c>
      <c r="B206" s="15">
        <v>481</v>
      </c>
      <c r="C206" s="15">
        <v>200</v>
      </c>
      <c r="D206" s="5">
        <v>68</v>
      </c>
      <c r="G206" s="5">
        <v>2.76</v>
      </c>
      <c r="H206" s="15">
        <v>35.6</v>
      </c>
      <c r="I206" s="15">
        <v>1314.87</v>
      </c>
      <c r="J206" s="15">
        <v>0.4773</v>
      </c>
      <c r="K206" s="4" t="s">
        <v>52</v>
      </c>
      <c r="L206" s="4">
        <v>12.13</v>
      </c>
      <c r="M206" s="4">
        <v>131.29300000000001</v>
      </c>
      <c r="P206" s="21" t="s">
        <v>155</v>
      </c>
    </row>
    <row r="207" spans="1:16" ht="15.5">
      <c r="A207" s="6" t="s">
        <v>150</v>
      </c>
      <c r="B207" s="12">
        <v>481.84780000000001</v>
      </c>
      <c r="C207" s="12">
        <v>650</v>
      </c>
      <c r="D207" s="12">
        <v>30</v>
      </c>
      <c r="E207" s="12">
        <v>5</v>
      </c>
      <c r="F207" s="12">
        <v>32.4</v>
      </c>
      <c r="G207" s="12">
        <v>0.4</v>
      </c>
      <c r="H207" s="12">
        <v>5.6857139999999999</v>
      </c>
      <c r="I207" s="12">
        <v>1392.857</v>
      </c>
      <c r="J207" s="5">
        <f>(Table2[[#This Row],[T]]/1000)^2 / (2*Table2[[#This Row],[mdot]]/1000000 * Table2[[#This Row],[P]])</f>
        <v>8.386295343103152E-2</v>
      </c>
      <c r="K207" t="s">
        <v>102</v>
      </c>
      <c r="L207">
        <v>15.76</v>
      </c>
      <c r="M207">
        <v>39.948</v>
      </c>
      <c r="P207" s="20" t="s">
        <v>167</v>
      </c>
    </row>
    <row r="208" spans="1:16">
      <c r="A208" t="s">
        <v>107</v>
      </c>
      <c r="B208" s="5">
        <v>482</v>
      </c>
      <c r="C208" s="5">
        <v>300</v>
      </c>
      <c r="D208" s="5">
        <v>49.5</v>
      </c>
      <c r="E208" s="5">
        <v>15.5</v>
      </c>
      <c r="F208" s="5">
        <v>25</v>
      </c>
      <c r="G208" s="5">
        <v>1.67</v>
      </c>
      <c r="H208" s="5">
        <v>25.9</v>
      </c>
      <c r="I208" s="5">
        <v>1587</v>
      </c>
      <c r="J208" s="5">
        <f>(Table2[[#This Row],[T]]/1000)^2 / (2*Table2[[#This Row],[mdot]]/1000000 * Table2[[#This Row],[P]])</f>
        <v>0.41668323104827687</v>
      </c>
      <c r="K208" s="4" t="s">
        <v>52</v>
      </c>
      <c r="L208" s="4">
        <v>12.13</v>
      </c>
      <c r="M208" s="4">
        <v>131.29300000000001</v>
      </c>
      <c r="N208"/>
      <c r="P208" s="19" t="s">
        <v>104</v>
      </c>
    </row>
    <row r="209" spans="1:16">
      <c r="A209" t="s">
        <v>135</v>
      </c>
      <c r="B209" s="15">
        <v>486</v>
      </c>
      <c r="C209" s="15">
        <v>300</v>
      </c>
      <c r="D209" s="5">
        <v>68</v>
      </c>
      <c r="G209" s="5">
        <v>1.63</v>
      </c>
      <c r="H209" s="14">
        <v>23.12</v>
      </c>
      <c r="I209" s="15">
        <v>1446.1</v>
      </c>
      <c r="J209" s="15">
        <v>0.33750000000000002</v>
      </c>
      <c r="K209" s="4" t="s">
        <v>52</v>
      </c>
      <c r="L209" s="4">
        <v>12.13</v>
      </c>
      <c r="M209" s="4">
        <v>131.29300000000001</v>
      </c>
      <c r="P209" s="21" t="s">
        <v>155</v>
      </c>
    </row>
    <row r="210" spans="1:16" ht="29">
      <c r="A210" t="s">
        <v>137</v>
      </c>
      <c r="B210" s="5">
        <v>488.888888888888</v>
      </c>
      <c r="C210" s="5">
        <v>350</v>
      </c>
      <c r="D210" s="5">
        <v>60</v>
      </c>
      <c r="E210" s="5">
        <v>9.42</v>
      </c>
      <c r="F210" s="5">
        <v>19</v>
      </c>
      <c r="G210" s="5">
        <f>Table2[[#This Row],[T]]/1000 * 1/(Table2[[#This Row],[Isp]]*9.80665) * 1000000</f>
        <v>1.5698393823158423</v>
      </c>
      <c r="H210" s="5">
        <v>19.739884393063502</v>
      </c>
      <c r="I210" s="10">
        <v>1282.2381948541899</v>
      </c>
      <c r="J210" s="5">
        <f>(Table2[[#This Row],[T]]/1000)^2 / (2*Table2[[#This Row],[mdot]]/1000000 * Table2[[#This Row],[P]])</f>
        <v>0.25385973777212029</v>
      </c>
      <c r="K210" s="4" t="s">
        <v>52</v>
      </c>
      <c r="L210" s="4">
        <v>12.13</v>
      </c>
      <c r="M210" s="4">
        <v>131.29300000000001</v>
      </c>
      <c r="P210" s="19" t="s">
        <v>169</v>
      </c>
    </row>
    <row r="211" spans="1:16">
      <c r="A211" t="s">
        <v>135</v>
      </c>
      <c r="B211" s="15">
        <v>493</v>
      </c>
      <c r="C211" s="15">
        <v>200</v>
      </c>
      <c r="D211" s="5">
        <v>68</v>
      </c>
      <c r="G211" s="5">
        <v>2.76</v>
      </c>
      <c r="H211" s="15">
        <v>26.34</v>
      </c>
      <c r="I211" s="15">
        <v>973</v>
      </c>
      <c r="J211" s="15">
        <v>0.255</v>
      </c>
      <c r="K211" s="4" t="s">
        <v>52</v>
      </c>
      <c r="L211" s="4">
        <v>12.13</v>
      </c>
      <c r="M211" s="4">
        <v>131.29300000000001</v>
      </c>
      <c r="P211" s="21" t="s">
        <v>155</v>
      </c>
    </row>
    <row r="212" spans="1:16" ht="29">
      <c r="A212" t="s">
        <v>131</v>
      </c>
      <c r="B212" s="5">
        <v>495.50527591346003</v>
      </c>
      <c r="C212" s="5">
        <v>200</v>
      </c>
      <c r="D212" s="5">
        <v>67</v>
      </c>
      <c r="E212" s="5">
        <v>10.5</v>
      </c>
      <c r="F212" s="5">
        <v>21</v>
      </c>
      <c r="G212" s="5">
        <f>Table2[[#This Row],[T]]/1000 * 1/(Table2[[#This Row],[Isp]]*9.80665) *1000000</f>
        <v>3.3438176315269512</v>
      </c>
      <c r="H212" s="5">
        <v>40.872560275545297</v>
      </c>
      <c r="I212" s="10">
        <v>1246.4319819935499</v>
      </c>
      <c r="J212" s="5">
        <f>(Table2[[#This Row],[T]]/1000)^2 / (2*Table2[[#This Row],[mdot]]/1000000 * Table2[[#This Row],[P]])</f>
        <v>0.50413032667642754</v>
      </c>
      <c r="K212" s="4" t="s">
        <v>52</v>
      </c>
      <c r="L212" s="4">
        <v>12.13</v>
      </c>
      <c r="M212" s="4">
        <v>131.29300000000001</v>
      </c>
      <c r="P212" s="19" t="s">
        <v>168</v>
      </c>
    </row>
    <row r="213" spans="1:16">
      <c r="A213" s="1" t="s">
        <v>97</v>
      </c>
      <c r="B213" s="5">
        <v>497.19301762934413</v>
      </c>
      <c r="C213" s="5">
        <v>260</v>
      </c>
      <c r="D213" s="15">
        <v>70</v>
      </c>
      <c r="E213" s="15">
        <v>20</v>
      </c>
      <c r="F213" s="15">
        <v>40</v>
      </c>
      <c r="G213" s="5">
        <v>2</v>
      </c>
      <c r="H213" s="5">
        <v>27.490605427974899</v>
      </c>
      <c r="I213" s="5">
        <v>1387.44715034669</v>
      </c>
      <c r="J213" s="5">
        <v>0.38</v>
      </c>
      <c r="K213" s="4" t="s">
        <v>52</v>
      </c>
      <c r="L213" s="4">
        <v>12.13</v>
      </c>
      <c r="M213" s="4">
        <v>131.29300000000001</v>
      </c>
      <c r="N213" s="1" t="s">
        <v>55</v>
      </c>
      <c r="P213" s="19" t="s">
        <v>99</v>
      </c>
    </row>
    <row r="214" spans="1:16" ht="29">
      <c r="A214" t="s">
        <v>131</v>
      </c>
      <c r="B214" s="5">
        <v>498.358626809957</v>
      </c>
      <c r="C214" s="5">
        <v>500</v>
      </c>
      <c r="D214" s="5">
        <v>67</v>
      </c>
      <c r="E214" s="5">
        <v>10.5</v>
      </c>
      <c r="F214" s="5">
        <v>21</v>
      </c>
      <c r="G214" s="5">
        <f>Table2[[#This Row],[T]]/1000 * 1/(Table2[[#This Row],[Isp]]*9.80665) *1000000</f>
        <v>1.4109230758083948</v>
      </c>
      <c r="H214" s="5">
        <v>20.3903559127439</v>
      </c>
      <c r="I214" s="10">
        <v>1473.6718726286499</v>
      </c>
      <c r="J214" s="5">
        <f>(Table2[[#This Row],[T]]/1000)^2 / (2*Table2[[#This Row],[mdot]]/1000000 * Table2[[#This Row],[P]])</f>
        <v>0.29564756079363358</v>
      </c>
      <c r="K214" s="4" t="s">
        <v>52</v>
      </c>
      <c r="L214" s="4">
        <v>12.13</v>
      </c>
      <c r="M214" s="4">
        <v>131.29300000000001</v>
      </c>
      <c r="P214" s="19" t="s">
        <v>168</v>
      </c>
    </row>
    <row r="215" spans="1:16">
      <c r="A215" t="s">
        <v>100</v>
      </c>
      <c r="B215" s="5">
        <v>502.631395949313</v>
      </c>
      <c r="C215" s="5">
        <v>325.71398678762102</v>
      </c>
      <c r="D215" s="5">
        <v>72.569999999999993</v>
      </c>
      <c r="E215" s="5">
        <v>17.649999999999999</v>
      </c>
      <c r="F215" s="5">
        <v>25</v>
      </c>
      <c r="G215" s="5">
        <v>1</v>
      </c>
      <c r="H215" s="5">
        <v>17.899669891538501</v>
      </c>
      <c r="I215" s="5">
        <f>Table2[[#This Row],[T]]/1000 *1/(Table2[[#This Row],[mdot]]/1000000) * 1/9.80665</f>
        <v>1825.2583595354686</v>
      </c>
      <c r="J215" s="10">
        <f>(Table2[[#This Row],[T]]/1000)^2 /(2*Table2[[#This Row],[mdot]]/1000000 *Table2[[#This Row],[P]])</f>
        <v>0.31872082087204123</v>
      </c>
      <c r="K215" s="4" t="s">
        <v>52</v>
      </c>
      <c r="L215" s="4">
        <v>12.13</v>
      </c>
      <c r="M215" s="4">
        <v>131.29300000000001</v>
      </c>
      <c r="N215" s="4" t="s">
        <v>55</v>
      </c>
      <c r="P215" s="19" t="s">
        <v>171</v>
      </c>
    </row>
    <row r="216" spans="1:16">
      <c r="A216" t="s">
        <v>100</v>
      </c>
      <c r="B216" s="5">
        <v>506.00184672206802</v>
      </c>
      <c r="C216" s="5">
        <v>274.89999999999998</v>
      </c>
      <c r="D216" s="5">
        <v>72.569999999999993</v>
      </c>
      <c r="E216" s="5">
        <v>17.649999999999999</v>
      </c>
      <c r="F216" s="5">
        <v>25</v>
      </c>
      <c r="G216" s="5">
        <v>1.17</v>
      </c>
      <c r="H216" s="5">
        <v>18.516853932584201</v>
      </c>
      <c r="I216" s="5">
        <f>Table2[[#This Row],[T]]/1000 *1/(Table2[[#This Row],[mdot]]/1000000) * 1/9.80665</f>
        <v>1613.8406981538649</v>
      </c>
      <c r="J216" s="10">
        <f>(Table2[[#This Row],[T]]/1000)^2 /(2*Table2[[#This Row],[mdot]]/1000000 *Table2[[#This Row],[P]])</f>
        <v>0.28957858534858222</v>
      </c>
      <c r="K216" t="s">
        <v>59</v>
      </c>
      <c r="L216">
        <v>14</v>
      </c>
      <c r="M216">
        <v>83.798000000000002</v>
      </c>
      <c r="N216" s="4" t="s">
        <v>55</v>
      </c>
      <c r="P216" s="19" t="s">
        <v>171</v>
      </c>
    </row>
    <row r="217" spans="1:16">
      <c r="A217" t="s">
        <v>100</v>
      </c>
      <c r="B217" s="5">
        <v>512.37779280637903</v>
      </c>
      <c r="C217" s="5">
        <v>249.90920442778199</v>
      </c>
      <c r="D217" s="5">
        <v>72.569999999999993</v>
      </c>
      <c r="E217" s="5">
        <v>17.649999999999999</v>
      </c>
      <c r="F217" s="5">
        <v>25</v>
      </c>
      <c r="G217" s="5">
        <v>1.5</v>
      </c>
      <c r="H217" s="5">
        <v>24.540655051598002</v>
      </c>
      <c r="I217" s="5">
        <f>Table2[[#This Row],[T]]/1000 *1/(Table2[[#This Row],[mdot]]/1000000) * 1/9.80665</f>
        <v>1668.3002555475452</v>
      </c>
      <c r="J217" s="10">
        <f>(Table2[[#This Row],[T]]/1000)^2 /(2*Table2[[#This Row],[mdot]]/1000000 *Table2[[#This Row],[P]])</f>
        <v>0.3917966773845607</v>
      </c>
      <c r="K217" s="4" t="s">
        <v>52</v>
      </c>
      <c r="L217" s="4">
        <v>12.13</v>
      </c>
      <c r="M217" s="4">
        <v>131.29300000000001</v>
      </c>
      <c r="N217" s="4" t="s">
        <v>55</v>
      </c>
      <c r="P217" s="19" t="s">
        <v>171</v>
      </c>
    </row>
    <row r="218" spans="1:16">
      <c r="A218" t="s">
        <v>135</v>
      </c>
      <c r="B218" s="15">
        <v>515.5</v>
      </c>
      <c r="C218" s="15">
        <v>100</v>
      </c>
      <c r="D218" s="5">
        <v>68</v>
      </c>
      <c r="G218" s="5">
        <v>2.5</v>
      </c>
      <c r="H218" s="14">
        <v>33.630000000000003</v>
      </c>
      <c r="I218" s="15">
        <v>1371.43</v>
      </c>
      <c r="J218" s="15">
        <v>0.43890000000000001</v>
      </c>
      <c r="K218" s="4" t="s">
        <v>52</v>
      </c>
      <c r="L218" s="4">
        <v>12.13</v>
      </c>
      <c r="M218" s="4">
        <v>131.29300000000001</v>
      </c>
      <c r="P218" s="21" t="s">
        <v>155</v>
      </c>
    </row>
    <row r="219" spans="1:16">
      <c r="A219" s="1" t="s">
        <v>97</v>
      </c>
      <c r="B219" s="5">
        <v>519.14451416043312</v>
      </c>
      <c r="C219" s="5">
        <v>260</v>
      </c>
      <c r="D219" s="15">
        <v>70</v>
      </c>
      <c r="E219" s="15">
        <v>20</v>
      </c>
      <c r="F219" s="15">
        <v>40</v>
      </c>
      <c r="G219" s="5">
        <v>2.1800000000000002</v>
      </c>
      <c r="H219" s="5">
        <v>30.463465553235899</v>
      </c>
      <c r="I219" s="5">
        <v>1414.81340549072</v>
      </c>
      <c r="J219" s="5">
        <v>0.41</v>
      </c>
      <c r="K219" s="4" t="s">
        <v>52</v>
      </c>
      <c r="L219" s="4">
        <v>12.13</v>
      </c>
      <c r="M219" s="4">
        <v>131.29300000000001</v>
      </c>
      <c r="N219" s="1" t="s">
        <v>55</v>
      </c>
      <c r="P219" s="19" t="s">
        <v>99</v>
      </c>
    </row>
    <row r="220" spans="1:16">
      <c r="A220" t="s">
        <v>97</v>
      </c>
      <c r="B220" s="5">
        <v>520</v>
      </c>
      <c r="C220" s="5">
        <v>260</v>
      </c>
      <c r="D220" s="5">
        <v>78</v>
      </c>
      <c r="E220" s="5">
        <v>20</v>
      </c>
      <c r="F220" s="5">
        <v>40</v>
      </c>
      <c r="G220" s="5">
        <v>2</v>
      </c>
      <c r="H220" s="5">
        <v>30</v>
      </c>
      <c r="I220" s="5">
        <v>1450</v>
      </c>
      <c r="J220" s="5"/>
      <c r="K220" s="4" t="s">
        <v>52</v>
      </c>
      <c r="L220" s="4">
        <v>12.13</v>
      </c>
      <c r="M220" s="4">
        <v>131.29300000000001</v>
      </c>
      <c r="N220"/>
      <c r="P220" s="19" t="s">
        <v>98</v>
      </c>
    </row>
    <row r="221" spans="1:16">
      <c r="A221" t="s">
        <v>135</v>
      </c>
      <c r="B221" s="15">
        <v>545</v>
      </c>
      <c r="C221" s="15">
        <v>200</v>
      </c>
      <c r="D221" s="5">
        <v>68</v>
      </c>
      <c r="G221" s="5">
        <v>3.01</v>
      </c>
      <c r="H221" s="15">
        <v>38.14</v>
      </c>
      <c r="I221" s="15">
        <v>1291.69</v>
      </c>
      <c r="J221" s="15">
        <v>0.44340000000000002</v>
      </c>
      <c r="K221" s="4" t="s">
        <v>52</v>
      </c>
      <c r="L221" s="4">
        <v>12.13</v>
      </c>
      <c r="M221" s="4">
        <v>131.29300000000001</v>
      </c>
      <c r="P221" s="21" t="s">
        <v>155</v>
      </c>
    </row>
    <row r="222" spans="1:16">
      <c r="A222" t="s">
        <v>135</v>
      </c>
      <c r="B222" s="5">
        <v>548.75</v>
      </c>
      <c r="C222" s="5">
        <v>250</v>
      </c>
      <c r="D222" s="5">
        <v>68</v>
      </c>
      <c r="G222" s="5">
        <v>2.5099999999999998</v>
      </c>
      <c r="H222" s="5">
        <v>35.6</v>
      </c>
      <c r="I222" s="5">
        <v>1445.83</v>
      </c>
      <c r="J222" s="10">
        <v>0.46010000000000001</v>
      </c>
      <c r="K222" s="4" t="s">
        <v>52</v>
      </c>
      <c r="L222" s="4">
        <v>12.13</v>
      </c>
      <c r="M222" s="4">
        <v>131.29300000000001</v>
      </c>
      <c r="P222" s="21" t="s">
        <v>155</v>
      </c>
    </row>
    <row r="223" spans="1:16" ht="29">
      <c r="A223" t="s">
        <v>137</v>
      </c>
      <c r="B223" s="5">
        <v>549.382716049382</v>
      </c>
      <c r="C223" s="5">
        <v>300</v>
      </c>
      <c r="D223" s="5">
        <v>60</v>
      </c>
      <c r="E223" s="5">
        <v>9.42</v>
      </c>
      <c r="F223" s="5">
        <v>19</v>
      </c>
      <c r="G223" s="5">
        <f>Table2[[#This Row],[T]]/1000 * 1/(Table2[[#This Row],[Isp]]*9.80665) * 1000000</f>
        <v>1.9673274673969714</v>
      </c>
      <c r="H223" s="5">
        <v>24.595375722543299</v>
      </c>
      <c r="I223" s="10">
        <v>1274.8413166693399</v>
      </c>
      <c r="J223" s="5">
        <f>(Table2[[#This Row],[T]]/1000)^2 / (2*Table2[[#This Row],[mdot]]/1000000 * Table2[[#This Row],[P]])</f>
        <v>0.27984997941504536</v>
      </c>
      <c r="K223" s="4" t="s">
        <v>52</v>
      </c>
      <c r="L223" s="4">
        <v>12.13</v>
      </c>
      <c r="M223" s="4">
        <v>131.29300000000001</v>
      </c>
      <c r="P223" s="19" t="s">
        <v>169</v>
      </c>
    </row>
    <row r="224" spans="1:16" ht="29">
      <c r="A224" t="s">
        <v>137</v>
      </c>
      <c r="B224" s="5">
        <v>549.382716049382</v>
      </c>
      <c r="C224" s="5">
        <v>250</v>
      </c>
      <c r="D224" s="5">
        <v>60</v>
      </c>
      <c r="E224" s="5">
        <v>9.42</v>
      </c>
      <c r="F224" s="5">
        <v>19</v>
      </c>
      <c r="G224" s="5">
        <f>Table2[[#This Row],[T]]/1000 * 1/(Table2[[#This Row],[Isp]]*9.80665) * 1000000</f>
        <v>2.175950025987937</v>
      </c>
      <c r="H224" s="5">
        <v>25.635838150289</v>
      </c>
      <c r="I224" s="10">
        <v>1201.3731695542499</v>
      </c>
      <c r="J224" s="5">
        <f>(Table2[[#This Row],[T]]/1000)^2 / (2*Table2[[#This Row],[mdot]]/1000000 * Table2[[#This Row],[P]])</f>
        <v>0.27487873113057765</v>
      </c>
      <c r="K224" s="4" t="s">
        <v>52</v>
      </c>
      <c r="L224" s="4">
        <v>12.13</v>
      </c>
      <c r="M224" s="4">
        <v>131.29300000000001</v>
      </c>
      <c r="P224" s="19" t="s">
        <v>169</v>
      </c>
    </row>
    <row r="225" spans="1:16">
      <c r="A225" t="s">
        <v>135</v>
      </c>
      <c r="B225" s="15">
        <v>553.5</v>
      </c>
      <c r="C225" s="15">
        <v>200</v>
      </c>
      <c r="D225" s="5">
        <v>68</v>
      </c>
      <c r="G225" s="5">
        <v>2</v>
      </c>
      <c r="H225" s="14">
        <v>31.53</v>
      </c>
      <c r="I225" s="15">
        <v>1607.14</v>
      </c>
      <c r="J225" s="15">
        <v>0.4491</v>
      </c>
      <c r="K225" s="4" t="s">
        <v>52</v>
      </c>
      <c r="L225" s="4">
        <v>12.13</v>
      </c>
      <c r="M225" s="4">
        <v>131.29300000000001</v>
      </c>
      <c r="P225" s="21" t="s">
        <v>155</v>
      </c>
    </row>
    <row r="226" spans="1:16">
      <c r="A226" t="s">
        <v>100</v>
      </c>
      <c r="B226" s="5">
        <v>554.016620498615</v>
      </c>
      <c r="C226" s="5">
        <v>299.8</v>
      </c>
      <c r="D226" s="5">
        <v>72.569999999999993</v>
      </c>
      <c r="E226" s="5">
        <v>17.649999999999999</v>
      </c>
      <c r="F226" s="5">
        <v>25</v>
      </c>
      <c r="G226" s="5">
        <v>1.17</v>
      </c>
      <c r="H226" s="5">
        <v>18.876404494382001</v>
      </c>
      <c r="I226" s="5">
        <f>Table2[[#This Row],[T]]/1000 *1/(Table2[[#This Row],[mdot]]/1000000) * 1/9.80665</f>
        <v>1645.177410739381</v>
      </c>
      <c r="J226" s="10">
        <f>(Table2[[#This Row],[T]]/1000)^2 /(2*Table2[[#This Row],[mdot]]/1000000 *Table2[[#This Row],[P]])</f>
        <v>0.27485263127227455</v>
      </c>
      <c r="K226" t="s">
        <v>59</v>
      </c>
      <c r="L226">
        <v>14</v>
      </c>
      <c r="M226">
        <v>83.798000000000002</v>
      </c>
      <c r="N226" s="4" t="s">
        <v>55</v>
      </c>
      <c r="P226" s="19" t="s">
        <v>171</v>
      </c>
    </row>
    <row r="227" spans="1:16">
      <c r="A227" t="s">
        <v>100</v>
      </c>
      <c r="B227" s="5">
        <v>556.50957540053798</v>
      </c>
      <c r="C227" s="5">
        <v>350.05821771772997</v>
      </c>
      <c r="D227" s="5">
        <v>72.569999999999993</v>
      </c>
      <c r="E227" s="5">
        <v>17.649999999999999</v>
      </c>
      <c r="F227" s="5">
        <v>25</v>
      </c>
      <c r="G227" s="5">
        <v>1</v>
      </c>
      <c r="H227" s="5">
        <v>18.939826169874401</v>
      </c>
      <c r="I227" s="5">
        <f>Table2[[#This Row],[T]]/1000 *1/(Table2[[#This Row],[mdot]]/1000000) * 1/9.80665</f>
        <v>1931.3247816404582</v>
      </c>
      <c r="J227" s="10">
        <f>(Table2[[#This Row],[T]]/1000)^2 /(2*Table2[[#This Row],[mdot]]/1000000 *Table2[[#This Row],[P]])</f>
        <v>0.32229186271132793</v>
      </c>
      <c r="K227" s="4" t="s">
        <v>52</v>
      </c>
      <c r="L227" s="4">
        <v>12.13</v>
      </c>
      <c r="M227" s="4">
        <v>131.29300000000001</v>
      </c>
      <c r="N227" s="4" t="s">
        <v>55</v>
      </c>
      <c r="P227" s="19" t="s">
        <v>171</v>
      </c>
    </row>
    <row r="228" spans="1:16">
      <c r="A228" t="s">
        <v>135</v>
      </c>
      <c r="B228" s="15">
        <v>562</v>
      </c>
      <c r="C228" s="15">
        <v>200</v>
      </c>
      <c r="D228" s="5">
        <v>68</v>
      </c>
      <c r="G228" s="5">
        <v>3.01</v>
      </c>
      <c r="H228" s="15">
        <v>38.14</v>
      </c>
      <c r="I228" s="15">
        <v>1291.69</v>
      </c>
      <c r="J228" s="15">
        <v>0.43</v>
      </c>
      <c r="K228" s="4" t="s">
        <v>52</v>
      </c>
      <c r="L228" s="4">
        <v>12.13</v>
      </c>
      <c r="M228" s="4">
        <v>131.29300000000001</v>
      </c>
      <c r="P228" s="21" t="s">
        <v>155</v>
      </c>
    </row>
    <row r="229" spans="1:16" ht="29">
      <c r="A229" t="s">
        <v>137</v>
      </c>
      <c r="B229" s="5">
        <v>562.34567901234504</v>
      </c>
      <c r="C229" s="5">
        <v>350</v>
      </c>
      <c r="D229" s="5">
        <v>60</v>
      </c>
      <c r="E229" s="5">
        <v>9.42</v>
      </c>
      <c r="F229" s="5">
        <v>19</v>
      </c>
      <c r="G229" s="5">
        <f>Table2[[#This Row],[T]]/1000 * 1/(Table2[[#This Row],[Isp]]*9.80665) * 1000000</f>
        <v>1.7561561805443906</v>
      </c>
      <c r="H229" s="5">
        <v>23.554913294797601</v>
      </c>
      <c r="I229" s="10">
        <v>1367.7215755690199</v>
      </c>
      <c r="J229" s="5">
        <f>(Table2[[#This Row],[T]]/1000)^2 / (2*Table2[[#This Row],[mdot]]/1000000 * Table2[[#This Row],[P]])</f>
        <v>0.28090956377080162</v>
      </c>
      <c r="K229" s="4" t="s">
        <v>52</v>
      </c>
      <c r="L229" s="4">
        <v>12.13</v>
      </c>
      <c r="M229" s="4">
        <v>131.29300000000001</v>
      </c>
      <c r="P229" s="19" t="s">
        <v>169</v>
      </c>
    </row>
    <row r="230" spans="1:16" ht="29">
      <c r="A230" t="s">
        <v>137</v>
      </c>
      <c r="B230" s="5">
        <v>564.50617283950601</v>
      </c>
      <c r="C230" s="5">
        <v>200</v>
      </c>
      <c r="D230" s="5">
        <v>60</v>
      </c>
      <c r="E230" s="5">
        <v>9.42</v>
      </c>
      <c r="F230" s="5">
        <v>19</v>
      </c>
      <c r="G230" s="5">
        <f>Table2[[#This Row],[T]]/1000 * 1/(Table2[[#This Row],[Isp]]*9.80665) * 1000000</f>
        <v>2.5421798263514783</v>
      </c>
      <c r="H230" s="5">
        <v>28.410404624277401</v>
      </c>
      <c r="I230" s="10">
        <v>1139.5948434622401</v>
      </c>
      <c r="J230" s="5">
        <f>(Table2[[#This Row],[T]]/1000)^2 / (2*Table2[[#This Row],[mdot]]/1000000 * Table2[[#This Row],[P]])</f>
        <v>0.28122237983458809</v>
      </c>
      <c r="K230" s="4" t="s">
        <v>52</v>
      </c>
      <c r="L230" s="4">
        <v>12.13</v>
      </c>
      <c r="M230" s="4">
        <v>131.29300000000001</v>
      </c>
      <c r="P230" s="19" t="s">
        <v>169</v>
      </c>
    </row>
    <row r="231" spans="1:16">
      <c r="A231" t="s">
        <v>100</v>
      </c>
      <c r="B231" s="5">
        <v>567.47432107106999</v>
      </c>
      <c r="C231" s="5">
        <v>274.86577739453799</v>
      </c>
      <c r="D231" s="5">
        <v>72.569999999999993</v>
      </c>
      <c r="E231" s="5">
        <v>17.649999999999999</v>
      </c>
      <c r="F231" s="5">
        <v>25</v>
      </c>
      <c r="G231" s="5">
        <v>1.5</v>
      </c>
      <c r="H231" s="5">
        <v>26.412824818247099</v>
      </c>
      <c r="I231" s="5">
        <f>Table2[[#This Row],[T]]/1000 *1/(Table2[[#This Row],[mdot]]/1000000) * 1/9.80665</f>
        <v>1795.5723798474912</v>
      </c>
      <c r="J231" s="10">
        <f>(Table2[[#This Row],[T]]/1000)^2 /(2*Table2[[#This Row],[mdot]]/1000000 *Table2[[#This Row],[P]])</f>
        <v>0.40979082751719115</v>
      </c>
      <c r="K231" s="4" t="s">
        <v>52</v>
      </c>
      <c r="L231" s="4">
        <v>12.13</v>
      </c>
      <c r="M231" s="4">
        <v>131.29300000000001</v>
      </c>
      <c r="N231" s="4" t="s">
        <v>55</v>
      </c>
      <c r="P231" s="19" t="s">
        <v>171</v>
      </c>
    </row>
    <row r="232" spans="1:16" hidden="1">
      <c r="A232" s="1" t="s">
        <v>135</v>
      </c>
      <c r="B232" s="5">
        <v>588</v>
      </c>
      <c r="C232" s="5">
        <v>300</v>
      </c>
      <c r="D232" s="15">
        <v>69.8</v>
      </c>
      <c r="E232" s="15">
        <v>10</v>
      </c>
      <c r="F232" s="15">
        <v>10</v>
      </c>
      <c r="G232" s="5">
        <v>2.5</v>
      </c>
      <c r="H232" s="5">
        <v>35.200000000000003</v>
      </c>
      <c r="I232" s="5">
        <v>1472</v>
      </c>
      <c r="J232" s="5">
        <v>0.43</v>
      </c>
      <c r="K232"/>
      <c r="L232"/>
      <c r="M232"/>
      <c r="N232" s="1" t="s">
        <v>55</v>
      </c>
      <c r="P232" t="s">
        <v>136</v>
      </c>
    </row>
    <row r="233" spans="1:16" hidden="1">
      <c r="A233" t="s">
        <v>124</v>
      </c>
      <c r="B233" s="5">
        <f>300*1.97</f>
        <v>591</v>
      </c>
      <c r="C233" s="5">
        <v>300</v>
      </c>
      <c r="D233" s="5">
        <v>82</v>
      </c>
      <c r="E233" s="5">
        <v>11</v>
      </c>
      <c r="G233" s="5">
        <f>(Table2[[#This Row],[T]]/1000) * 1/(Table2[[#This Row],[Isp]]*9.80665)*1000000</f>
        <v>2.9383977718504046</v>
      </c>
      <c r="H233" s="5">
        <f>0.591*78.5</f>
        <v>46.393499999999996</v>
      </c>
      <c r="I233" s="5">
        <v>1610</v>
      </c>
      <c r="J233" s="10">
        <v>0.62</v>
      </c>
      <c r="K233" s="4" t="s">
        <v>125</v>
      </c>
      <c r="L233" s="4">
        <v>7.29</v>
      </c>
      <c r="M233" s="4">
        <v>208.9804</v>
      </c>
      <c r="N233" s="4" t="s">
        <v>55</v>
      </c>
      <c r="P233" t="s">
        <v>126</v>
      </c>
    </row>
    <row r="234" spans="1:16" ht="29">
      <c r="A234" t="s">
        <v>137</v>
      </c>
      <c r="B234" s="5">
        <v>594.753086419753</v>
      </c>
      <c r="C234" s="5">
        <v>400</v>
      </c>
      <c r="D234" s="5">
        <v>60</v>
      </c>
      <c r="E234" s="5">
        <v>9.42</v>
      </c>
      <c r="F234" s="5">
        <v>19</v>
      </c>
      <c r="G234" s="5">
        <f>Table2[[#This Row],[T]]/1000 * 1/(Table2[[#This Row],[Isp]]*9.80665) * 1000000</f>
        <v>1.575799972071048</v>
      </c>
      <c r="H234" s="5">
        <v>20.7803468208092</v>
      </c>
      <c r="I234" s="10">
        <v>1344.7174095728501</v>
      </c>
      <c r="J234" s="5">
        <f>(Table2[[#This Row],[T]]/1000)^2 / (2*Table2[[#This Row],[mdot]]/1000000 * Table2[[#This Row],[P]])</f>
        <v>0.23037629771317689</v>
      </c>
      <c r="K234" s="4" t="s">
        <v>52</v>
      </c>
      <c r="L234" s="4">
        <v>12.13</v>
      </c>
      <c r="M234" s="4">
        <v>131.29300000000001</v>
      </c>
      <c r="P234" s="19" t="s">
        <v>169</v>
      </c>
    </row>
    <row r="235" spans="1:16" ht="29">
      <c r="A235" t="s">
        <v>131</v>
      </c>
      <c r="B235" s="5">
        <v>595.11109961457805</v>
      </c>
      <c r="C235" s="5">
        <v>600</v>
      </c>
      <c r="D235" s="5">
        <v>67</v>
      </c>
      <c r="E235" s="5">
        <v>10.5</v>
      </c>
      <c r="F235" s="5">
        <v>21</v>
      </c>
      <c r="G235" s="5">
        <f>Table2[[#This Row],[T]]/1000 * 1/(Table2[[#This Row],[Isp]]*9.80665) *1000000</f>
        <v>1.5264167880000306</v>
      </c>
      <c r="H235" s="5">
        <v>23.8805970149253</v>
      </c>
      <c r="I235" s="10">
        <v>1595.33307961175</v>
      </c>
      <c r="J235" s="5">
        <f>(Table2[[#This Row],[T]]/1000)^2 / (2*Table2[[#This Row],[mdot]]/1000000 * Table2[[#This Row],[P]])</f>
        <v>0.31389845624750362</v>
      </c>
      <c r="K235" s="4" t="s">
        <v>52</v>
      </c>
      <c r="L235" s="4">
        <v>12.13</v>
      </c>
      <c r="M235" s="4">
        <v>131.29300000000001</v>
      </c>
      <c r="P235" s="19" t="s">
        <v>168</v>
      </c>
    </row>
    <row r="236" spans="1:16" ht="29">
      <c r="A236" t="s">
        <v>131</v>
      </c>
      <c r="B236" s="5">
        <v>596.48524475343504</v>
      </c>
      <c r="C236" s="5">
        <v>200</v>
      </c>
      <c r="D236" s="5">
        <v>67</v>
      </c>
      <c r="E236" s="5">
        <v>10.5</v>
      </c>
      <c r="F236" s="5">
        <v>21</v>
      </c>
      <c r="G236" s="5">
        <f>Table2[[#This Row],[T]]/1000 * 1/(Table2[[#This Row],[Isp]]*9.80665) *1000000</f>
        <v>3.8823316300882693</v>
      </c>
      <c r="H236" s="5">
        <v>49.598163030998798</v>
      </c>
      <c r="I236" s="10">
        <v>1302.7236154857301</v>
      </c>
      <c r="J236" s="5">
        <f>(Table2[[#This Row],[T]]/1000)^2 / (2*Table2[[#This Row],[mdot]]/1000000 * Table2[[#This Row],[P]])</f>
        <v>0.53113980858342935</v>
      </c>
      <c r="K236" s="4" t="s">
        <v>52</v>
      </c>
      <c r="L236" s="4">
        <v>12.13</v>
      </c>
      <c r="M236" s="4">
        <v>131.29300000000001</v>
      </c>
      <c r="P236" s="19" t="s">
        <v>168</v>
      </c>
    </row>
    <row r="237" spans="1:16" ht="29">
      <c r="A237" t="s">
        <v>131</v>
      </c>
      <c r="B237" s="5">
        <v>599.41380950201597</v>
      </c>
      <c r="C237" s="5">
        <v>400</v>
      </c>
      <c r="D237" s="5">
        <v>67</v>
      </c>
      <c r="E237" s="5">
        <v>10.5</v>
      </c>
      <c r="F237" s="5">
        <v>21</v>
      </c>
      <c r="G237" s="5">
        <f>Table2[[#This Row],[T]]/1000 * 1/(Table2[[#This Row],[Isp]]*9.80665) *1000000</f>
        <v>2.3262440315431747</v>
      </c>
      <c r="H237" s="5">
        <v>34.902411021813997</v>
      </c>
      <c r="I237" s="10">
        <v>1529.9579024541699</v>
      </c>
      <c r="J237" s="5">
        <f>(Table2[[#This Row],[T]]/1000)^2 / (2*Table2[[#This Row],[mdot]]/1000000 * Table2[[#This Row],[P]])</f>
        <v>0.43681630967835505</v>
      </c>
      <c r="K237" s="4" t="s">
        <v>52</v>
      </c>
      <c r="L237" s="4">
        <v>12.13</v>
      </c>
      <c r="M237" s="4">
        <v>131.29300000000001</v>
      </c>
      <c r="P237" s="19" t="s">
        <v>168</v>
      </c>
    </row>
    <row r="238" spans="1:16" ht="29">
      <c r="A238" t="s">
        <v>131</v>
      </c>
      <c r="B238" s="5">
        <v>599.46992142341196</v>
      </c>
      <c r="C238" s="5">
        <v>300</v>
      </c>
      <c r="D238" s="5">
        <v>67</v>
      </c>
      <c r="E238" s="5">
        <v>10.5</v>
      </c>
      <c r="F238" s="5">
        <v>21</v>
      </c>
      <c r="G238" s="5">
        <f>Table2[[#This Row],[T]]/1000 * 1/(Table2[[#This Row],[Isp]]*9.80665) *1000000</f>
        <v>2.8020898431592571</v>
      </c>
      <c r="H238" s="5">
        <v>39.219288174512002</v>
      </c>
      <c r="I238" s="10">
        <v>1427.2398906351</v>
      </c>
      <c r="J238" s="5">
        <f>(Table2[[#This Row],[T]]/1000)^2 / (2*Table2[[#This Row],[mdot]]/1000000 * Table2[[#This Row],[P]])</f>
        <v>0.45784657034578391</v>
      </c>
      <c r="K238" s="4" t="s">
        <v>52</v>
      </c>
      <c r="L238" s="4">
        <v>12.13</v>
      </c>
      <c r="M238" s="4">
        <v>131.29300000000001</v>
      </c>
      <c r="P238" s="19" t="s">
        <v>168</v>
      </c>
    </row>
    <row r="239" spans="1:16" ht="29">
      <c r="A239" t="s">
        <v>75</v>
      </c>
      <c r="B239" s="5">
        <v>600</v>
      </c>
      <c r="C239" s="5">
        <v>300</v>
      </c>
      <c r="D239" s="5">
        <v>58</v>
      </c>
      <c r="E239" s="5">
        <v>22</v>
      </c>
      <c r="G239" s="5">
        <v>2.5</v>
      </c>
      <c r="H239" s="5">
        <v>41.69</v>
      </c>
      <c r="I239" s="5">
        <v>1487.6</v>
      </c>
      <c r="J239" s="5">
        <f>(Table2[[#This Row],[T]]/1000)^2 / (2*Table2[[#This Row],[mdot]]/1000000 * Table2[[#This Row],[P]])</f>
        <v>0.57935203333333329</v>
      </c>
      <c r="K239" s="4" t="s">
        <v>52</v>
      </c>
      <c r="L239" s="4">
        <v>12.13</v>
      </c>
      <c r="M239" s="4">
        <v>131.29300000000001</v>
      </c>
      <c r="N239" t="s">
        <v>55</v>
      </c>
      <c r="P239" s="19" t="s">
        <v>93</v>
      </c>
    </row>
    <row r="240" spans="1:16">
      <c r="A240" t="s">
        <v>135</v>
      </c>
      <c r="B240" s="15">
        <v>603.75</v>
      </c>
      <c r="C240" s="15">
        <v>250</v>
      </c>
      <c r="D240" s="5">
        <v>68</v>
      </c>
      <c r="G240" s="5">
        <v>2.76</v>
      </c>
      <c r="H240" s="15">
        <v>41.3</v>
      </c>
      <c r="I240" s="15">
        <v>1525.25</v>
      </c>
      <c r="J240" s="15">
        <v>0.51170000000000004</v>
      </c>
      <c r="K240" s="4" t="s">
        <v>52</v>
      </c>
      <c r="L240" s="4">
        <v>12.13</v>
      </c>
      <c r="M240" s="4">
        <v>131.29300000000001</v>
      </c>
      <c r="P240" s="21" t="s">
        <v>155</v>
      </c>
    </row>
    <row r="241" spans="1:16">
      <c r="A241" t="s">
        <v>135</v>
      </c>
      <c r="B241" s="15">
        <v>612</v>
      </c>
      <c r="C241" s="15">
        <v>200</v>
      </c>
      <c r="D241" s="5">
        <v>68</v>
      </c>
      <c r="G241" s="5">
        <v>2.5</v>
      </c>
      <c r="H241" s="14">
        <v>38.89</v>
      </c>
      <c r="I241" s="15">
        <v>1585.71</v>
      </c>
      <c r="J241" s="15">
        <v>0.49419999999999997</v>
      </c>
      <c r="K241" s="4" t="s">
        <v>52</v>
      </c>
      <c r="L241" s="4">
        <v>12.13</v>
      </c>
      <c r="M241" s="4">
        <v>131.29300000000001</v>
      </c>
      <c r="P241" s="21" t="s">
        <v>155</v>
      </c>
    </row>
    <row r="242" spans="1:16">
      <c r="A242" t="s">
        <v>100</v>
      </c>
      <c r="B242" s="5">
        <v>613.11172668513302</v>
      </c>
      <c r="C242" s="5">
        <v>324.5</v>
      </c>
      <c r="D242" s="5">
        <v>72.569999999999993</v>
      </c>
      <c r="E242" s="5">
        <v>17.649999999999999</v>
      </c>
      <c r="F242" s="5">
        <v>25</v>
      </c>
      <c r="G242" s="5">
        <v>1.17</v>
      </c>
      <c r="H242" s="5">
        <v>19.955056179775202</v>
      </c>
      <c r="I242" s="5">
        <f>Table2[[#This Row],[T]]/1000 *1/(Table2[[#This Row],[mdot]]/1000000) * 1/9.80665</f>
        <v>1739.1875484959121</v>
      </c>
      <c r="J242" s="10">
        <f>(Table2[[#This Row],[T]]/1000)^2 /(2*Table2[[#This Row],[mdot]]/1000000 *Table2[[#This Row],[P]])</f>
        <v>0.27755587819897393</v>
      </c>
      <c r="K242" t="s">
        <v>59</v>
      </c>
      <c r="L242">
        <v>14</v>
      </c>
      <c r="M242">
        <v>83.798000000000002</v>
      </c>
      <c r="N242" s="4" t="s">
        <v>55</v>
      </c>
      <c r="P242" s="19" t="s">
        <v>171</v>
      </c>
    </row>
    <row r="243" spans="1:16">
      <c r="A243" t="s">
        <v>103</v>
      </c>
      <c r="B243" s="5">
        <v>615</v>
      </c>
      <c r="C243" s="5">
        <v>300</v>
      </c>
      <c r="D243" s="5">
        <v>56</v>
      </c>
      <c r="E243" s="5">
        <v>16</v>
      </c>
      <c r="G243" s="5">
        <v>2.6</v>
      </c>
      <c r="H243" s="5">
        <v>39.1</v>
      </c>
      <c r="I243" s="5">
        <v>1530</v>
      </c>
      <c r="J243" s="10">
        <f>(Table2[[#This Row],[T]]/1000)^2 * 1/(2*Table2[[#This Row],[mdot]]/1000000 *Table2[[#This Row],[P]])</f>
        <v>0.47805190744215137</v>
      </c>
      <c r="K243" s="4" t="s">
        <v>52</v>
      </c>
      <c r="L243" s="4">
        <v>12.13</v>
      </c>
      <c r="M243" s="4">
        <v>131.29300000000001</v>
      </c>
      <c r="N243"/>
      <c r="P243" s="19" t="s">
        <v>104</v>
      </c>
    </row>
    <row r="244" spans="1:16" ht="29">
      <c r="A244" t="s">
        <v>75</v>
      </c>
      <c r="B244" s="5">
        <v>615</v>
      </c>
      <c r="C244" s="5">
        <v>300</v>
      </c>
      <c r="D244" s="5">
        <v>58</v>
      </c>
      <c r="E244" s="5">
        <v>22</v>
      </c>
      <c r="G244" s="5">
        <v>1.56</v>
      </c>
      <c r="H244" s="5">
        <v>22.79</v>
      </c>
      <c r="I244" s="5">
        <v>1361.98</v>
      </c>
      <c r="J244" s="5">
        <f>(Table2[[#This Row],[T]]/1000)^2 / (2*Table2[[#This Row],[mdot]]/1000000 * Table2[[#This Row],[P]])</f>
        <v>0.27068172816343544</v>
      </c>
      <c r="K244" t="s">
        <v>59</v>
      </c>
      <c r="L244">
        <v>14</v>
      </c>
      <c r="M244">
        <v>83.798000000000002</v>
      </c>
      <c r="N244" t="s">
        <v>55</v>
      </c>
      <c r="P244" s="19" t="s">
        <v>78</v>
      </c>
    </row>
    <row r="245" spans="1:16">
      <c r="A245" t="s">
        <v>100</v>
      </c>
      <c r="B245" s="5">
        <v>615.17218505495305</v>
      </c>
      <c r="C245" s="5">
        <v>375.596417004881</v>
      </c>
      <c r="D245" s="5">
        <v>72.569999999999993</v>
      </c>
      <c r="E245" s="5">
        <v>17.649999999999999</v>
      </c>
      <c r="F245" s="5">
        <v>25</v>
      </c>
      <c r="G245" s="5">
        <v>1</v>
      </c>
      <c r="H245" s="5">
        <v>19.890295704644998</v>
      </c>
      <c r="I245" s="5">
        <f>Table2[[#This Row],[T]]/1000 *1/(Table2[[#This Row],[mdot]]/1000000) * 1/9.80665</f>
        <v>2028.2457010951753</v>
      </c>
      <c r="J245" s="10">
        <f>(Table2[[#This Row],[T]]/1000)^2 /(2*Table2[[#This Row],[mdot]]/1000000 *Table2[[#This Row],[P]])</f>
        <v>0.32155538955559115</v>
      </c>
      <c r="K245" s="4" t="s">
        <v>52</v>
      </c>
      <c r="L245" s="4">
        <v>12.13</v>
      </c>
      <c r="M245" s="4">
        <v>131.29300000000001</v>
      </c>
      <c r="N245" s="4" t="s">
        <v>55</v>
      </c>
      <c r="P245" s="19" t="s">
        <v>171</v>
      </c>
    </row>
    <row r="246" spans="1:16" ht="29">
      <c r="A246" t="s">
        <v>137</v>
      </c>
      <c r="B246" s="5">
        <v>627.16049382716005</v>
      </c>
      <c r="C246" s="5">
        <v>200</v>
      </c>
      <c r="D246" s="5">
        <v>60</v>
      </c>
      <c r="E246" s="5">
        <v>9.42</v>
      </c>
      <c r="F246" s="5">
        <v>19</v>
      </c>
      <c r="G246" s="5">
        <f>Table2[[#This Row],[T]]/1000 * 1/(Table2[[#This Row],[Isp]]*9.80665) * 1000000</f>
        <v>2.7310115942831299</v>
      </c>
      <c r="H246" s="5">
        <v>31.358381502890101</v>
      </c>
      <c r="I246" s="10">
        <v>1170.8719984265699</v>
      </c>
      <c r="J246" s="5">
        <f>(Table2[[#This Row],[T]]/1000)^2 / (2*Table2[[#This Row],[mdot]]/1000000 * Table2[[#This Row],[P]])</f>
        <v>0.28706156341596994</v>
      </c>
      <c r="K246" s="4" t="s">
        <v>52</v>
      </c>
      <c r="L246" s="4">
        <v>12.13</v>
      </c>
      <c r="M246" s="4">
        <v>131.29300000000001</v>
      </c>
      <c r="P246" s="19" t="s">
        <v>169</v>
      </c>
    </row>
    <row r="247" spans="1:16">
      <c r="A247" t="s">
        <v>100</v>
      </c>
      <c r="B247" s="5">
        <v>630.94464255382002</v>
      </c>
      <c r="C247" s="5">
        <v>300.42039712930199</v>
      </c>
      <c r="D247" s="5">
        <v>72.569999999999993</v>
      </c>
      <c r="E247" s="5">
        <v>17.649999999999999</v>
      </c>
      <c r="F247" s="5">
        <v>25</v>
      </c>
      <c r="G247" s="5">
        <v>1.5</v>
      </c>
      <c r="H247" s="5">
        <v>28.168010042121601</v>
      </c>
      <c r="I247" s="5">
        <f>Table2[[#This Row],[T]]/1000 *1/(Table2[[#This Row],[mdot]]/1000000) * 1/9.80665</f>
        <v>1914.8917684850994</v>
      </c>
      <c r="J247" s="10">
        <f>(Table2[[#This Row],[T]]/1000)^2 /(2*Table2[[#This Row],[mdot]]/1000000 *Table2[[#This Row],[P]])</f>
        <v>0.41917929414617522</v>
      </c>
      <c r="K247" s="4" t="s">
        <v>52</v>
      </c>
      <c r="L247" s="4">
        <v>12.13</v>
      </c>
      <c r="M247" s="4">
        <v>131.29300000000001</v>
      </c>
      <c r="N247" s="4" t="s">
        <v>55</v>
      </c>
      <c r="P247" s="19" t="s">
        <v>171</v>
      </c>
    </row>
    <row r="248" spans="1:16">
      <c r="A248" t="s">
        <v>100</v>
      </c>
      <c r="B248" s="5">
        <v>631.57894736842104</v>
      </c>
      <c r="C248" s="5">
        <v>200.07761388922199</v>
      </c>
      <c r="D248" s="5">
        <v>72.569999999999993</v>
      </c>
      <c r="E248" s="5">
        <v>17.649999999999999</v>
      </c>
      <c r="F248" s="5">
        <v>25</v>
      </c>
      <c r="G248" s="5">
        <v>1.75</v>
      </c>
      <c r="H248" s="5">
        <v>29.8426966292134</v>
      </c>
      <c r="I248" s="5">
        <f>Table2[[#This Row],[T]]/1000 *1/(Table2[[#This Row],[mdot]]/1000000) * 1/9.80665</f>
        <v>1738.9189481023243</v>
      </c>
      <c r="J248" s="10">
        <f>(Table2[[#This Row],[T]]/1000)^2 /(2*Table2[[#This Row],[mdot]]/1000000 *Table2[[#This Row],[P]])</f>
        <v>0.40288438809433408</v>
      </c>
      <c r="K248" t="s">
        <v>59</v>
      </c>
      <c r="L248">
        <v>14</v>
      </c>
      <c r="M248">
        <v>83.798000000000002</v>
      </c>
      <c r="N248" s="4" t="s">
        <v>55</v>
      </c>
      <c r="P248" s="19" t="s">
        <v>171</v>
      </c>
    </row>
    <row r="249" spans="1:16" ht="29">
      <c r="A249" t="s">
        <v>137</v>
      </c>
      <c r="B249" s="5">
        <v>644.444444444444</v>
      </c>
      <c r="C249" s="5">
        <v>250</v>
      </c>
      <c r="D249" s="5">
        <v>60</v>
      </c>
      <c r="E249" s="5">
        <v>9.42</v>
      </c>
      <c r="F249" s="5">
        <v>19</v>
      </c>
      <c r="G249" s="5">
        <f>Table2[[#This Row],[T]]/1000 * 1/(Table2[[#This Row],[Isp]]*9.80665) * 1000000</f>
        <v>2.3618750243066735</v>
      </c>
      <c r="H249" s="5">
        <v>29.450867052023099</v>
      </c>
      <c r="I249" s="10">
        <v>1271.5120956927501</v>
      </c>
      <c r="J249" s="5">
        <f>(Table2[[#This Row],[T]]/1000)^2 / (2*Table2[[#This Row],[mdot]]/1000000 * Table2[[#This Row],[P]])</f>
        <v>0.28492055189597693</v>
      </c>
      <c r="K249" s="4" t="s">
        <v>52</v>
      </c>
      <c r="L249" s="4">
        <v>12.13</v>
      </c>
      <c r="M249" s="4">
        <v>131.29300000000001</v>
      </c>
      <c r="P249" s="19" t="s">
        <v>169</v>
      </c>
    </row>
    <row r="250" spans="1:16">
      <c r="A250" t="s">
        <v>135</v>
      </c>
      <c r="B250" s="15">
        <v>645</v>
      </c>
      <c r="C250" s="15">
        <v>300</v>
      </c>
      <c r="D250" s="5">
        <v>68</v>
      </c>
      <c r="G250" s="5">
        <v>2</v>
      </c>
      <c r="H250" s="14">
        <v>34.69</v>
      </c>
      <c r="I250" s="15">
        <v>1767.86</v>
      </c>
      <c r="J250" s="15">
        <v>0.46629999999999999</v>
      </c>
      <c r="K250" s="4" t="s">
        <v>52</v>
      </c>
      <c r="L250" s="4">
        <v>12.13</v>
      </c>
      <c r="M250" s="4">
        <v>131.29300000000001</v>
      </c>
      <c r="P250" s="21" t="s">
        <v>155</v>
      </c>
    </row>
    <row r="251" spans="1:16">
      <c r="A251" t="s">
        <v>135</v>
      </c>
      <c r="B251" s="5">
        <v>651</v>
      </c>
      <c r="C251" s="5">
        <v>300</v>
      </c>
      <c r="D251" s="5">
        <v>68</v>
      </c>
      <c r="G251" s="5">
        <v>2.5099999999999998</v>
      </c>
      <c r="H251" s="5">
        <v>40.58</v>
      </c>
      <c r="I251" s="5">
        <v>1648.25</v>
      </c>
      <c r="J251" s="10">
        <v>0.504</v>
      </c>
      <c r="K251" s="4" t="s">
        <v>52</v>
      </c>
      <c r="L251" s="4">
        <v>12.13</v>
      </c>
      <c r="M251" s="4">
        <v>131.29300000000001</v>
      </c>
      <c r="P251" s="21" t="s">
        <v>155</v>
      </c>
    </row>
    <row r="252" spans="1:16">
      <c r="A252" t="s">
        <v>100</v>
      </c>
      <c r="B252" s="5">
        <v>651.066355067411</v>
      </c>
      <c r="C252" s="5">
        <v>425.42715491917897</v>
      </c>
      <c r="D252" s="5">
        <v>72.569999999999993</v>
      </c>
      <c r="E252" s="5">
        <v>17.649999999999999</v>
      </c>
      <c r="F252" s="5">
        <v>25</v>
      </c>
      <c r="G252" s="5">
        <v>1</v>
      </c>
      <c r="H252" s="5">
        <v>19.638057479106301</v>
      </c>
      <c r="I252" s="5">
        <f>Table2[[#This Row],[T]]/1000 *1/(Table2[[#This Row],[mdot]]/1000000) * 1/9.80665</f>
        <v>2002.5245602837158</v>
      </c>
      <c r="J252" s="10">
        <f>(Table2[[#This Row],[T]]/1000)^2 /(2*Table2[[#This Row],[mdot]]/1000000 *Table2[[#This Row],[P]])</f>
        <v>0.29617050439716902</v>
      </c>
      <c r="K252" s="4" t="s">
        <v>52</v>
      </c>
      <c r="L252" s="4">
        <v>12.13</v>
      </c>
      <c r="M252" s="4">
        <v>131.29300000000001</v>
      </c>
      <c r="N252" s="4" t="s">
        <v>55</v>
      </c>
      <c r="P252" s="19" t="s">
        <v>171</v>
      </c>
    </row>
    <row r="253" spans="1:16">
      <c r="A253" t="s">
        <v>100</v>
      </c>
      <c r="B253" s="5">
        <v>655.58633425669404</v>
      </c>
      <c r="C253" s="5">
        <v>247.522018360847</v>
      </c>
      <c r="D253" s="5">
        <v>72.569999999999993</v>
      </c>
      <c r="E253" s="5">
        <v>17.649999999999999</v>
      </c>
      <c r="F253" s="5">
        <v>25</v>
      </c>
      <c r="G253" s="5">
        <v>1.75</v>
      </c>
      <c r="H253" s="5">
        <v>30.5617977528089</v>
      </c>
      <c r="I253" s="5">
        <f>Table2[[#This Row],[T]]/1000 *1/(Table2[[#This Row],[mdot]]/1000000) * 1/9.80665</f>
        <v>1780.82060950238</v>
      </c>
      <c r="J253" s="10">
        <f>(Table2[[#This Row],[T]]/1000)^2 /(2*Table2[[#This Row],[mdot]]/1000000 *Table2[[#This Row],[P]])</f>
        <v>0.40706134039433967</v>
      </c>
      <c r="K253" t="s">
        <v>59</v>
      </c>
      <c r="L253">
        <v>14</v>
      </c>
      <c r="M253">
        <v>83.798000000000002</v>
      </c>
      <c r="N253" s="4" t="s">
        <v>55</v>
      </c>
      <c r="P253" s="19" t="s">
        <v>171</v>
      </c>
    </row>
    <row r="254" spans="1:16">
      <c r="A254" t="s">
        <v>110</v>
      </c>
      <c r="B254" s="5">
        <v>660</v>
      </c>
      <c r="C254" s="5">
        <v>300</v>
      </c>
      <c r="D254" s="5">
        <v>56</v>
      </c>
      <c r="E254" s="5">
        <v>14</v>
      </c>
      <c r="F254" s="5">
        <v>25</v>
      </c>
      <c r="G254" s="5">
        <v>2.56</v>
      </c>
      <c r="H254" s="5">
        <v>40</v>
      </c>
      <c r="I254" s="5">
        <v>1593</v>
      </c>
      <c r="J254" s="10">
        <f>(Table2[[#This Row],[T]]/1000)^2 * 1/(2*Table2[[#This Row],[mdot]]/1000000 *Table2[[#This Row],[P]])</f>
        <v>0.47348484848484851</v>
      </c>
      <c r="K254" s="4" t="s">
        <v>52</v>
      </c>
      <c r="L254" s="4">
        <v>12.13</v>
      </c>
      <c r="M254" s="4">
        <v>131.29300000000001</v>
      </c>
      <c r="N254" t="s">
        <v>55</v>
      </c>
      <c r="P254" s="19" t="s">
        <v>104</v>
      </c>
    </row>
    <row r="255" spans="1:16">
      <c r="A255" t="s">
        <v>135</v>
      </c>
      <c r="B255" s="15">
        <v>665</v>
      </c>
      <c r="C255" s="15">
        <v>250</v>
      </c>
      <c r="D255" s="5">
        <v>68</v>
      </c>
      <c r="G255" s="5">
        <v>3.01</v>
      </c>
      <c r="H255" s="15">
        <v>45.2</v>
      </c>
      <c r="I255" s="15">
        <v>1530.9</v>
      </c>
      <c r="J255" s="15">
        <v>0.51039999999999996</v>
      </c>
      <c r="K255" s="4" t="s">
        <v>52</v>
      </c>
      <c r="L255" s="4">
        <v>12.13</v>
      </c>
      <c r="M255" s="4">
        <v>131.29300000000001</v>
      </c>
      <c r="P255" s="21" t="s">
        <v>155</v>
      </c>
    </row>
    <row r="256" spans="1:16">
      <c r="A256" t="s">
        <v>135</v>
      </c>
      <c r="B256" s="15">
        <v>666</v>
      </c>
      <c r="C256" s="15">
        <v>400</v>
      </c>
      <c r="D256" s="5">
        <v>68</v>
      </c>
      <c r="G256" s="5">
        <v>1.63</v>
      </c>
      <c r="H256" s="14">
        <v>27.33</v>
      </c>
      <c r="I256" s="15">
        <v>1709.03</v>
      </c>
      <c r="J256" s="15">
        <v>0.34339999999999998</v>
      </c>
      <c r="K256" s="4" t="s">
        <v>52</v>
      </c>
      <c r="L256" s="4">
        <v>12.13</v>
      </c>
      <c r="M256" s="4">
        <v>131.29300000000001</v>
      </c>
      <c r="P256" s="21" t="s">
        <v>155</v>
      </c>
    </row>
    <row r="257" spans="1:16">
      <c r="A257" t="s">
        <v>100</v>
      </c>
      <c r="B257" s="5">
        <v>668.51338873499503</v>
      </c>
      <c r="C257" s="5">
        <v>349.8</v>
      </c>
      <c r="D257" s="5">
        <v>72.569999999999993</v>
      </c>
      <c r="E257" s="5">
        <v>17.649999999999999</v>
      </c>
      <c r="F257" s="5">
        <v>25</v>
      </c>
      <c r="G257" s="5">
        <v>1.17</v>
      </c>
      <c r="H257" s="5">
        <v>20.314606741573002</v>
      </c>
      <c r="I257" s="5">
        <f>Table2[[#This Row],[T]]/1000 *1/(Table2[[#This Row],[mdot]]/1000000) * 1/9.80665</f>
        <v>1770.5242610814284</v>
      </c>
      <c r="J257" s="10">
        <f>(Table2[[#This Row],[T]]/1000)^2 /(2*Table2[[#This Row],[mdot]]/1000000 *Table2[[#This Row],[P]])</f>
        <v>0.26380976800959705</v>
      </c>
      <c r="K257" t="s">
        <v>59</v>
      </c>
      <c r="L257">
        <v>14</v>
      </c>
      <c r="M257">
        <v>83.798000000000002</v>
      </c>
      <c r="N257" s="4" t="s">
        <v>55</v>
      </c>
      <c r="P257" s="19" t="s">
        <v>171</v>
      </c>
    </row>
    <row r="258" spans="1:16">
      <c r="A258" t="s">
        <v>135</v>
      </c>
      <c r="B258" s="15">
        <v>670.5</v>
      </c>
      <c r="C258" s="15">
        <v>450</v>
      </c>
      <c r="D258" s="5">
        <v>68</v>
      </c>
      <c r="G258" s="5">
        <v>1.38</v>
      </c>
      <c r="H258" s="15">
        <v>24.17</v>
      </c>
      <c r="I258" s="15">
        <v>1785.71</v>
      </c>
      <c r="J258" s="15">
        <v>0.31580000000000003</v>
      </c>
      <c r="K258" s="4" t="s">
        <v>52</v>
      </c>
      <c r="L258" s="4">
        <v>12.13</v>
      </c>
      <c r="M258" s="4">
        <v>131.29300000000001</v>
      </c>
      <c r="P258" s="21" t="s">
        <v>155</v>
      </c>
    </row>
    <row r="259" spans="1:16">
      <c r="A259" t="s">
        <v>135</v>
      </c>
      <c r="B259" s="15">
        <v>685</v>
      </c>
      <c r="C259" s="15">
        <v>250</v>
      </c>
      <c r="D259" s="5">
        <v>68</v>
      </c>
      <c r="G259" s="5">
        <v>3.01</v>
      </c>
      <c r="H259" s="15">
        <v>44.5</v>
      </c>
      <c r="I259" s="15">
        <v>1506.98</v>
      </c>
      <c r="J259" s="15">
        <v>0.48020000000000002</v>
      </c>
      <c r="K259" s="4" t="s">
        <v>52</v>
      </c>
      <c r="L259" s="4">
        <v>12.13</v>
      </c>
      <c r="M259" s="4">
        <v>131.29300000000001</v>
      </c>
      <c r="P259" s="21" t="s">
        <v>155</v>
      </c>
    </row>
    <row r="260" spans="1:16">
      <c r="A260" t="s">
        <v>100</v>
      </c>
      <c r="B260" s="5">
        <v>690.67405355493997</v>
      </c>
      <c r="C260" s="5">
        <v>223.17024423391999</v>
      </c>
      <c r="D260" s="5">
        <v>72.569999999999993</v>
      </c>
      <c r="E260" s="5">
        <v>17.649999999999999</v>
      </c>
      <c r="F260" s="5">
        <v>25</v>
      </c>
      <c r="G260" s="5">
        <v>1.75</v>
      </c>
      <c r="H260" s="5">
        <v>29.8426966292134</v>
      </c>
      <c r="I260" s="5">
        <f>Table2[[#This Row],[T]]/1000 *1/(Table2[[#This Row],[mdot]]/1000000) * 1/9.80665</f>
        <v>1738.9189481023243</v>
      </c>
      <c r="J260" s="10">
        <f>(Table2[[#This Row],[T]]/1000)^2 /(2*Table2[[#This Row],[mdot]]/1000000 *Table2[[#This Row],[P]])</f>
        <v>0.36841299659963161</v>
      </c>
      <c r="K260" t="s">
        <v>59</v>
      </c>
      <c r="L260">
        <v>14</v>
      </c>
      <c r="M260">
        <v>83.798000000000002</v>
      </c>
      <c r="N260" s="4" t="s">
        <v>55</v>
      </c>
      <c r="P260" s="19" t="s">
        <v>171</v>
      </c>
    </row>
    <row r="261" spans="1:16">
      <c r="A261" t="s">
        <v>100</v>
      </c>
      <c r="B261" s="5">
        <v>693.18240200024002</v>
      </c>
      <c r="C261" s="5">
        <v>325.97501686406599</v>
      </c>
      <c r="D261" s="5">
        <v>72.569999999999993</v>
      </c>
      <c r="E261" s="5">
        <v>17.649999999999999</v>
      </c>
      <c r="F261" s="5">
        <v>25</v>
      </c>
      <c r="G261" s="5">
        <v>1.5</v>
      </c>
      <c r="H261" s="5">
        <v>30.0204362395035</v>
      </c>
      <c r="I261" s="5">
        <f>Table2[[#This Row],[T]]/1000 *1/(Table2[[#This Row],[mdot]]/1000000) * 1/9.80665</f>
        <v>2040.8217036061246</v>
      </c>
      <c r="J261" s="10">
        <f>(Table2[[#This Row],[T]]/1000)^2 /(2*Table2[[#This Row],[mdot]]/1000000 *Table2[[#This Row],[P]])</f>
        <v>0.43337635683841408</v>
      </c>
      <c r="K261" s="4" t="s">
        <v>52</v>
      </c>
      <c r="L261" s="4">
        <v>12.13</v>
      </c>
      <c r="M261" s="4">
        <v>131.29300000000001</v>
      </c>
      <c r="N261" s="4" t="s">
        <v>55</v>
      </c>
      <c r="P261" s="19" t="s">
        <v>171</v>
      </c>
    </row>
    <row r="262" spans="1:16" ht="29">
      <c r="A262" t="s">
        <v>131</v>
      </c>
      <c r="B262" s="5">
        <v>697.45446875739901</v>
      </c>
      <c r="C262" s="5">
        <v>200</v>
      </c>
      <c r="D262" s="5">
        <v>67</v>
      </c>
      <c r="E262" s="5">
        <v>10.5</v>
      </c>
      <c r="F262" s="5">
        <v>21</v>
      </c>
      <c r="G262" s="5">
        <f>Table2[[#This Row],[T]]/1000 * 1/(Table2[[#This Row],[Isp]]*9.80665) *1000000</f>
        <v>4.4257174017799752</v>
      </c>
      <c r="H262" s="5">
        <v>57.497129735935701</v>
      </c>
      <c r="I262" s="10">
        <v>1324.7740438159999</v>
      </c>
      <c r="J262" s="5">
        <f>(Table2[[#This Row],[T]]/1000)^2 / (2*Table2[[#This Row],[mdot]]/1000000 * Table2[[#This Row],[P]])</f>
        <v>0.53550409260894705</v>
      </c>
      <c r="K262" s="4" t="s">
        <v>52</v>
      </c>
      <c r="L262" s="4">
        <v>12.13</v>
      </c>
      <c r="M262" s="4">
        <v>131.29300000000001</v>
      </c>
      <c r="P262" s="19" t="s">
        <v>168</v>
      </c>
    </row>
    <row r="263" spans="1:16">
      <c r="A263" t="s">
        <v>137</v>
      </c>
      <c r="B263" s="5">
        <v>700</v>
      </c>
      <c r="C263" s="5">
        <v>250</v>
      </c>
      <c r="D263" s="5">
        <v>60</v>
      </c>
      <c r="E263" s="5">
        <v>9.42</v>
      </c>
      <c r="F263" s="5">
        <v>19</v>
      </c>
      <c r="G263" s="5">
        <v>2.56</v>
      </c>
      <c r="H263" s="5">
        <v>30</v>
      </c>
      <c r="I263" s="5">
        <v>1300</v>
      </c>
      <c r="J263" s="5">
        <f>(Table2[[#This Row],[T]]/1000)^2 / (2*Table2[[#This Row],[mdot]]/1000000 * Table2[[#This Row],[P]])</f>
        <v>0.25111607142857145</v>
      </c>
      <c r="K263" s="4" t="s">
        <v>52</v>
      </c>
      <c r="L263" s="4">
        <v>12.13</v>
      </c>
      <c r="M263" s="4">
        <v>131.29300000000001</v>
      </c>
      <c r="N263"/>
      <c r="P263" s="19" t="s">
        <v>138</v>
      </c>
    </row>
    <row r="264" spans="1:16">
      <c r="A264" t="s">
        <v>100</v>
      </c>
      <c r="B264" s="5">
        <v>701.33916679237495</v>
      </c>
      <c r="C264" s="5">
        <v>450.36050380779301</v>
      </c>
      <c r="D264" s="5">
        <v>72.569999999999993</v>
      </c>
      <c r="E264" s="5">
        <v>17.649999999999999</v>
      </c>
      <c r="F264" s="5">
        <v>25</v>
      </c>
      <c r="G264" s="5">
        <v>1</v>
      </c>
      <c r="H264" s="5">
        <v>20.090663894000301</v>
      </c>
      <c r="I264" s="5">
        <f>Table2[[#This Row],[T]]/1000 *1/(Table2[[#This Row],[mdot]]/1000000) * 1/9.80665</f>
        <v>2048.6775702202385</v>
      </c>
      <c r="J264" s="10">
        <f>(Table2[[#This Row],[T]]/1000)^2 /(2*Table2[[#This Row],[mdot]]/1000000 *Table2[[#This Row],[P]])</f>
        <v>0.28776004165555158</v>
      </c>
      <c r="K264" s="4" t="s">
        <v>52</v>
      </c>
      <c r="L264" s="4">
        <v>12.13</v>
      </c>
      <c r="M264" s="4">
        <v>131.29300000000001</v>
      </c>
      <c r="N264" s="4" t="s">
        <v>55</v>
      </c>
      <c r="P264" s="19" t="s">
        <v>171</v>
      </c>
    </row>
    <row r="265" spans="1:16">
      <c r="A265" t="s">
        <v>135</v>
      </c>
      <c r="B265" s="15">
        <v>712</v>
      </c>
      <c r="C265" s="15">
        <v>400</v>
      </c>
      <c r="D265" s="5">
        <v>68</v>
      </c>
      <c r="G265" s="5">
        <v>1.38</v>
      </c>
      <c r="H265" s="15">
        <v>32.58</v>
      </c>
      <c r="I265" s="15">
        <v>2406.83</v>
      </c>
      <c r="J265" s="15">
        <v>0.5403</v>
      </c>
      <c r="K265" s="4" t="s">
        <v>52</v>
      </c>
      <c r="L265" s="4">
        <v>12.13</v>
      </c>
      <c r="M265" s="4">
        <v>131.29300000000001</v>
      </c>
      <c r="P265" s="21" t="s">
        <v>155</v>
      </c>
    </row>
    <row r="266" spans="1:16">
      <c r="A266" t="s">
        <v>100</v>
      </c>
      <c r="B266" s="5">
        <v>716.52816251154195</v>
      </c>
      <c r="C266" s="5">
        <v>269.66529426656501</v>
      </c>
      <c r="D266" s="5">
        <v>72.569999999999993</v>
      </c>
      <c r="E266" s="5">
        <v>17.649999999999999</v>
      </c>
      <c r="F266" s="5">
        <v>25</v>
      </c>
      <c r="G266" s="5">
        <v>1.75</v>
      </c>
      <c r="H266" s="5">
        <v>31.2808988764044</v>
      </c>
      <c r="I266" s="5">
        <f>Table2[[#This Row],[T]]/1000 *1/(Table2[[#This Row],[mdot]]/1000000) * 1/9.80665</f>
        <v>1822.7222709024359</v>
      </c>
      <c r="J266" s="10">
        <f>(Table2[[#This Row],[T]]/1000)^2 /(2*Table2[[#This Row],[mdot]]/1000000 *Table2[[#This Row],[P]])</f>
        <v>0.39017293416077059</v>
      </c>
      <c r="K266" t="s">
        <v>59</v>
      </c>
      <c r="L266">
        <v>14</v>
      </c>
      <c r="M266">
        <v>83.798000000000002</v>
      </c>
      <c r="N266" s="4" t="s">
        <v>55</v>
      </c>
      <c r="P266" s="19" t="s">
        <v>171</v>
      </c>
    </row>
    <row r="267" spans="1:16">
      <c r="A267" t="s">
        <v>135</v>
      </c>
      <c r="B267" s="15">
        <v>717</v>
      </c>
      <c r="C267" s="15">
        <v>300</v>
      </c>
      <c r="D267" s="5">
        <v>68</v>
      </c>
      <c r="G267" s="5">
        <v>2.76</v>
      </c>
      <c r="H267" s="15">
        <v>46.28</v>
      </c>
      <c r="I267" s="15">
        <v>1709.33</v>
      </c>
      <c r="J267" s="15">
        <v>0.54120000000000001</v>
      </c>
      <c r="K267" s="4" t="s">
        <v>52</v>
      </c>
      <c r="L267" s="4">
        <v>12.13</v>
      </c>
      <c r="M267" s="4">
        <v>131.29300000000001</v>
      </c>
      <c r="P267" s="21" t="s">
        <v>155</v>
      </c>
    </row>
    <row r="268" spans="1:16">
      <c r="A268" t="s">
        <v>135</v>
      </c>
      <c r="B268" s="15">
        <v>718.5</v>
      </c>
      <c r="C268" s="15">
        <v>300</v>
      </c>
      <c r="D268" s="5">
        <v>68</v>
      </c>
      <c r="G268" s="5">
        <v>2.76</v>
      </c>
      <c r="H268" s="15">
        <v>45.57</v>
      </c>
      <c r="I268" s="15">
        <v>1683.03</v>
      </c>
      <c r="J268" s="15">
        <v>0.52359999999999995</v>
      </c>
      <c r="K268" s="4" t="s">
        <v>52</v>
      </c>
      <c r="L268" s="4">
        <v>12.13</v>
      </c>
      <c r="M268" s="4">
        <v>131.29300000000001</v>
      </c>
      <c r="P268" s="21" t="s">
        <v>155</v>
      </c>
    </row>
    <row r="269" spans="1:16" ht="12" customHeight="1">
      <c r="A269" t="s">
        <v>137</v>
      </c>
      <c r="B269" s="5">
        <v>722.22222222222194</v>
      </c>
      <c r="C269" s="5">
        <v>300</v>
      </c>
      <c r="D269" s="5">
        <v>60</v>
      </c>
      <c r="E269" s="5">
        <v>9.42</v>
      </c>
      <c r="F269" s="5">
        <v>19</v>
      </c>
      <c r="G269" s="5">
        <f>Table2[[#This Row],[T]]/1000 * 1/(Table2[[#This Row],[Isp]]*9.80665) * 1000000</f>
        <v>2.1471226524646778</v>
      </c>
      <c r="H269" s="5">
        <v>28.410404624277401</v>
      </c>
      <c r="I269" s="10">
        <v>1349.27318564608</v>
      </c>
      <c r="J269" s="5">
        <f>(Table2[[#This Row],[T]]/1000)^2 / (2*Table2[[#This Row],[mdot]]/1000000 * Table2[[#This Row],[P]])</f>
        <v>0.26025383713113504</v>
      </c>
      <c r="K269" s="4" t="s">
        <v>52</v>
      </c>
      <c r="L269" s="4">
        <v>12.13</v>
      </c>
      <c r="M269" s="4">
        <v>131.29300000000001</v>
      </c>
      <c r="P269" s="19" t="s">
        <v>169</v>
      </c>
    </row>
    <row r="270" spans="1:16" ht="12" customHeight="1">
      <c r="A270" t="s">
        <v>135</v>
      </c>
      <c r="B270" s="15">
        <v>732</v>
      </c>
      <c r="C270" s="15">
        <v>300</v>
      </c>
      <c r="D270" s="5">
        <v>68</v>
      </c>
      <c r="G270" s="5">
        <v>2</v>
      </c>
      <c r="H270" s="14">
        <v>36.79</v>
      </c>
      <c r="I270" s="15">
        <v>1875</v>
      </c>
      <c r="J270" s="15">
        <v>0.4622</v>
      </c>
      <c r="K270" s="4" t="s">
        <v>52</v>
      </c>
      <c r="L270" s="4">
        <v>12.13</v>
      </c>
      <c r="M270" s="4">
        <v>131.29300000000001</v>
      </c>
      <c r="P270" s="21" t="s">
        <v>155</v>
      </c>
    </row>
    <row r="271" spans="1:16" ht="12" customHeight="1">
      <c r="A271" t="s">
        <v>135</v>
      </c>
      <c r="B271" s="15">
        <v>745</v>
      </c>
      <c r="C271" s="15">
        <v>400</v>
      </c>
      <c r="D271" s="5">
        <v>68</v>
      </c>
      <c r="G271" s="5">
        <v>1.38</v>
      </c>
      <c r="H271" s="15">
        <v>34.159999999999997</v>
      </c>
      <c r="I271" s="15">
        <v>2523.29</v>
      </c>
      <c r="J271" s="15">
        <v>0.5675</v>
      </c>
      <c r="K271" s="4" t="s">
        <v>52</v>
      </c>
      <c r="L271" s="4">
        <v>12.13</v>
      </c>
      <c r="M271" s="4">
        <v>131.29300000000001</v>
      </c>
      <c r="P271" s="21" t="s">
        <v>155</v>
      </c>
    </row>
    <row r="272" spans="1:16" ht="12" customHeight="1">
      <c r="A272" t="s">
        <v>135</v>
      </c>
      <c r="B272" s="15">
        <v>747</v>
      </c>
      <c r="C272" s="15">
        <v>400</v>
      </c>
      <c r="D272" s="5">
        <v>68</v>
      </c>
      <c r="G272" s="5">
        <v>1.38</v>
      </c>
      <c r="H272" s="15">
        <v>26.28</v>
      </c>
      <c r="I272" s="15">
        <v>1940.99</v>
      </c>
      <c r="J272" s="15">
        <v>0.33489999999999998</v>
      </c>
      <c r="K272" s="4" t="s">
        <v>52</v>
      </c>
      <c r="L272" s="4">
        <v>12.13</v>
      </c>
      <c r="M272" s="4">
        <v>131.29300000000001</v>
      </c>
      <c r="P272" s="21" t="s">
        <v>155</v>
      </c>
    </row>
    <row r="273" spans="1:16" ht="12" customHeight="1">
      <c r="A273" t="s">
        <v>137</v>
      </c>
      <c r="B273" s="5">
        <v>748.14814814814804</v>
      </c>
      <c r="C273" s="5">
        <v>250</v>
      </c>
      <c r="D273" s="5">
        <v>60</v>
      </c>
      <c r="E273" s="5">
        <v>9.42</v>
      </c>
      <c r="F273" s="5">
        <v>19</v>
      </c>
      <c r="G273" s="5">
        <f>Table2[[#This Row],[T]]/1000 * 1/(Table2[[#This Row],[Isp]]*9.80665) * 1000000</f>
        <v>2.5385166726995134</v>
      </c>
      <c r="H273" s="5">
        <v>32.919075144508597</v>
      </c>
      <c r="I273" s="10">
        <v>1322.3515528616599</v>
      </c>
      <c r="J273" s="5">
        <f>(Table2[[#This Row],[T]]/1000)^2 / (2*Table2[[#This Row],[mdot]]/1000000 * Table2[[#This Row],[P]])</f>
        <v>0.28529727889786655</v>
      </c>
      <c r="K273" s="4" t="s">
        <v>52</v>
      </c>
      <c r="L273" s="4">
        <v>12.13</v>
      </c>
      <c r="M273" s="4">
        <v>131.29300000000001</v>
      </c>
      <c r="P273" s="19" t="s">
        <v>169</v>
      </c>
    </row>
    <row r="274" spans="1:16" ht="12" customHeight="1">
      <c r="A274" t="s">
        <v>131</v>
      </c>
      <c r="B274" s="5">
        <v>749.20995608545695</v>
      </c>
      <c r="C274" s="5">
        <v>500</v>
      </c>
      <c r="D274" s="5">
        <v>67</v>
      </c>
      <c r="E274" s="5">
        <v>10.5</v>
      </c>
      <c r="F274" s="5">
        <v>21</v>
      </c>
      <c r="G274" s="5">
        <f>Table2[[#This Row],[T]]/1000 * 1/(Table2[[#This Row],[Isp]]*9.80665) *1000000</f>
        <v>2.1938317469035473</v>
      </c>
      <c r="H274" s="5">
        <v>39.219288174512002</v>
      </c>
      <c r="I274" s="10">
        <v>1822.9540195801401</v>
      </c>
      <c r="J274" s="5">
        <f>(Table2[[#This Row],[T]]/1000)^2 / (2*Table2[[#This Row],[mdot]]/1000000 * Table2[[#This Row],[P]])</f>
        <v>0.46791025279765147</v>
      </c>
      <c r="K274" s="4" t="s">
        <v>52</v>
      </c>
      <c r="L274" s="4">
        <v>12.13</v>
      </c>
      <c r="M274" s="4">
        <v>131.29300000000001</v>
      </c>
      <c r="P274" s="19" t="s">
        <v>168</v>
      </c>
    </row>
    <row r="275" spans="1:16" ht="12" customHeight="1">
      <c r="A275" t="s">
        <v>135</v>
      </c>
      <c r="B275" s="15">
        <v>750</v>
      </c>
      <c r="C275" s="15">
        <v>200</v>
      </c>
      <c r="D275" s="5">
        <v>68</v>
      </c>
      <c r="G275" s="5">
        <v>2.5</v>
      </c>
      <c r="H275" s="14">
        <v>42.04</v>
      </c>
      <c r="I275" s="15">
        <v>1714.29</v>
      </c>
      <c r="J275" s="15">
        <v>0.47139999999999999</v>
      </c>
      <c r="K275" s="4" t="s">
        <v>52</v>
      </c>
      <c r="L275" s="4">
        <v>12.13</v>
      </c>
      <c r="M275" s="4">
        <v>131.29300000000001</v>
      </c>
      <c r="P275" s="21" t="s">
        <v>155</v>
      </c>
    </row>
    <row r="276" spans="1:16" ht="12" customHeight="1">
      <c r="A276" s="1" t="s">
        <v>70</v>
      </c>
      <c r="B276" s="5">
        <v>750</v>
      </c>
      <c r="C276" s="5">
        <v>300</v>
      </c>
      <c r="D276" s="15">
        <v>147.745</v>
      </c>
      <c r="E276" s="15">
        <v>22.6</v>
      </c>
      <c r="F276" s="15"/>
      <c r="G276" s="5">
        <v>2.44</v>
      </c>
      <c r="H276" s="5">
        <v>31.5</v>
      </c>
      <c r="I276" s="5">
        <v>1170</v>
      </c>
      <c r="J276" s="10">
        <f>(Table2[[#This Row],[T]]/1000)^2 * 1/(2*Table2[[#This Row],[mdot]]/1000000 *Table2[[#This Row],[P]])</f>
        <v>0.2711065573770492</v>
      </c>
      <c r="K276" s="4" t="s">
        <v>52</v>
      </c>
      <c r="L276" s="4">
        <v>12.13</v>
      </c>
      <c r="M276" s="4">
        <v>131.29300000000001</v>
      </c>
      <c r="N276" s="1"/>
      <c r="P276" s="19" t="s">
        <v>71</v>
      </c>
    </row>
    <row r="277" spans="1:16" ht="12" customHeight="1">
      <c r="A277" t="s">
        <v>131</v>
      </c>
      <c r="B277" s="5">
        <v>751.434137139923</v>
      </c>
      <c r="C277" s="5">
        <v>300</v>
      </c>
      <c r="D277" s="5">
        <v>67</v>
      </c>
      <c r="E277" s="5">
        <v>10.5</v>
      </c>
      <c r="F277" s="5">
        <v>21</v>
      </c>
      <c r="G277" s="5">
        <f>Table2[[#This Row],[T]]/1000 * 1/(Table2[[#This Row],[Isp]]*9.80665) *1000000</f>
        <v>3.3744265139730771</v>
      </c>
      <c r="H277" s="5">
        <v>50.332950631457997</v>
      </c>
      <c r="I277" s="10">
        <v>1521.0088467887399</v>
      </c>
      <c r="J277" s="5">
        <f>(Table2[[#This Row],[T]]/1000)^2 / (2*Table2[[#This Row],[mdot]]/1000000 * Table2[[#This Row],[P]])</f>
        <v>0.49955566652387146</v>
      </c>
      <c r="K277" s="4" t="s">
        <v>52</v>
      </c>
      <c r="L277" s="4">
        <v>12.13</v>
      </c>
      <c r="M277" s="4">
        <v>131.29300000000001</v>
      </c>
      <c r="P277" s="19" t="s">
        <v>168</v>
      </c>
    </row>
    <row r="278" spans="1:16" ht="12" customHeight="1">
      <c r="A278" t="s">
        <v>135</v>
      </c>
      <c r="B278" s="5">
        <v>752</v>
      </c>
      <c r="C278" s="5">
        <v>350</v>
      </c>
      <c r="D278" s="5">
        <v>68</v>
      </c>
      <c r="G278" s="5">
        <v>2.5099999999999998</v>
      </c>
      <c r="H278" s="5">
        <v>44.86</v>
      </c>
      <c r="I278" s="5">
        <v>1821.75</v>
      </c>
      <c r="J278" s="10">
        <v>0.53269999999999995</v>
      </c>
      <c r="K278" s="4" t="s">
        <v>52</v>
      </c>
      <c r="L278" s="4">
        <v>12.13</v>
      </c>
      <c r="M278" s="4">
        <v>131.29300000000001</v>
      </c>
      <c r="P278" s="21" t="s">
        <v>155</v>
      </c>
    </row>
    <row r="279" spans="1:16" ht="12" customHeight="1">
      <c r="A279" t="s">
        <v>135</v>
      </c>
      <c r="B279" s="15">
        <v>760.75</v>
      </c>
      <c r="C279" s="15">
        <v>400</v>
      </c>
      <c r="D279" s="5">
        <v>68</v>
      </c>
      <c r="G279" s="5">
        <v>1.38</v>
      </c>
      <c r="H279" s="15">
        <v>34.69</v>
      </c>
      <c r="I279" s="15">
        <v>2562.11</v>
      </c>
      <c r="J279" s="15">
        <v>0.57299999999999995</v>
      </c>
      <c r="K279" s="4" t="s">
        <v>52</v>
      </c>
      <c r="L279" s="4">
        <v>12.13</v>
      </c>
      <c r="M279" s="4">
        <v>131.29300000000001</v>
      </c>
      <c r="P279" s="21" t="s">
        <v>155</v>
      </c>
    </row>
    <row r="280" spans="1:16" ht="12" customHeight="1">
      <c r="A280" t="s">
        <v>100</v>
      </c>
      <c r="B280" s="5">
        <v>762.68489939108304</v>
      </c>
      <c r="C280" s="5">
        <v>350.34296112215299</v>
      </c>
      <c r="D280" s="5">
        <v>72.569999999999993</v>
      </c>
      <c r="E280" s="5">
        <v>17.649999999999999</v>
      </c>
      <c r="F280" s="5">
        <v>25</v>
      </c>
      <c r="G280" s="5">
        <v>1.5</v>
      </c>
      <c r="H280" s="5">
        <v>32.1719996806547</v>
      </c>
      <c r="I280" s="5">
        <f>Table2[[#This Row],[T]]/1000 *1/(Table2[[#This Row],[mdot]]/1000000) * 1/9.80665</f>
        <v>2187.0873118856221</v>
      </c>
      <c r="J280" s="10">
        <f>(Table2[[#This Row],[T]]/1000)^2 /(2*Table2[[#This Row],[mdot]]/1000000 *Table2[[#This Row],[P]])</f>
        <v>0.45236574295116527</v>
      </c>
      <c r="K280" s="4" t="s">
        <v>52</v>
      </c>
      <c r="L280" s="4">
        <v>12.13</v>
      </c>
      <c r="M280" s="4">
        <v>131.29300000000001</v>
      </c>
      <c r="N280" s="4" t="s">
        <v>55</v>
      </c>
      <c r="P280" s="19" t="s">
        <v>171</v>
      </c>
    </row>
    <row r="281" spans="1:16" ht="12" customHeight="1">
      <c r="A281" t="s">
        <v>100</v>
      </c>
      <c r="B281" s="5">
        <v>764.54293628808796</v>
      </c>
      <c r="C281" s="5">
        <v>374.5</v>
      </c>
      <c r="D281" s="5">
        <v>72.569999999999993</v>
      </c>
      <c r="E281" s="5">
        <v>17.649999999999999</v>
      </c>
      <c r="F281" s="5">
        <v>25</v>
      </c>
      <c r="G281" s="5">
        <v>1.17</v>
      </c>
      <c r="H281" s="5">
        <v>21.393258426966199</v>
      </c>
      <c r="I281" s="5">
        <f>Table2[[#This Row],[T]]/1000 *1/(Table2[[#This Row],[mdot]]/1000000) * 1/9.80665</f>
        <v>1864.5343988379595</v>
      </c>
      <c r="J281" s="10">
        <f>(Table2[[#This Row],[T]]/1000)^2 /(2*Table2[[#This Row],[mdot]]/1000000 *Table2[[#This Row],[P]])</f>
        <v>0.25582096759319461</v>
      </c>
      <c r="K281" t="s">
        <v>59</v>
      </c>
      <c r="L281">
        <v>14</v>
      </c>
      <c r="M281">
        <v>83.798000000000002</v>
      </c>
      <c r="N281" s="4" t="s">
        <v>55</v>
      </c>
      <c r="P281" s="19" t="s">
        <v>171</v>
      </c>
    </row>
    <row r="282" spans="1:16" ht="12" customHeight="1">
      <c r="A282" t="s">
        <v>135</v>
      </c>
      <c r="B282" s="15">
        <v>768</v>
      </c>
      <c r="C282" s="15">
        <v>400</v>
      </c>
      <c r="D282" s="5">
        <v>68</v>
      </c>
      <c r="G282" s="5">
        <v>1.38</v>
      </c>
      <c r="H282" s="15">
        <v>26.28</v>
      </c>
      <c r="I282" s="15">
        <v>1940.99</v>
      </c>
      <c r="J282" s="15">
        <v>0.32569999999999999</v>
      </c>
      <c r="K282" s="4" t="s">
        <v>52</v>
      </c>
      <c r="L282" s="4">
        <v>12.13</v>
      </c>
      <c r="M282" s="4">
        <v>131.29300000000001</v>
      </c>
      <c r="P282" s="21" t="s">
        <v>155</v>
      </c>
    </row>
    <row r="283" spans="1:16" ht="12" customHeight="1">
      <c r="A283" t="s">
        <v>100</v>
      </c>
      <c r="B283" s="5">
        <v>771.92982456140305</v>
      </c>
      <c r="C283" s="5">
        <v>299.711529493277</v>
      </c>
      <c r="D283" s="5">
        <v>72.569999999999993</v>
      </c>
      <c r="E283" s="5">
        <v>17.649999999999999</v>
      </c>
      <c r="F283" s="5">
        <v>25</v>
      </c>
      <c r="G283" s="5">
        <v>1.75</v>
      </c>
      <c r="H283" s="5">
        <v>32.359550561797697</v>
      </c>
      <c r="I283" s="5">
        <f>Table2[[#This Row],[T]]/1000 *1/(Table2[[#This Row],[mdot]]/1000000) * 1/9.80665</f>
        <v>1885.5747630025223</v>
      </c>
      <c r="J283" s="10">
        <f>(Table2[[#This Row],[T]]/1000)^2 /(2*Table2[[#This Row],[mdot]]/1000000 *Table2[[#This Row],[P]])</f>
        <v>0.38757798192212939</v>
      </c>
      <c r="K283" t="s">
        <v>59</v>
      </c>
      <c r="L283">
        <v>14</v>
      </c>
      <c r="M283">
        <v>83.798000000000002</v>
      </c>
      <c r="N283" s="4" t="s">
        <v>55</v>
      </c>
      <c r="P283" s="19" t="s">
        <v>171</v>
      </c>
    </row>
    <row r="284" spans="1:16" ht="12" customHeight="1">
      <c r="A284" t="s">
        <v>131</v>
      </c>
      <c r="B284" s="5">
        <v>793.19215149422803</v>
      </c>
      <c r="C284" s="5">
        <v>200</v>
      </c>
      <c r="D284" s="5">
        <v>67</v>
      </c>
      <c r="E284" s="5">
        <v>10.5</v>
      </c>
      <c r="F284" s="5">
        <v>21</v>
      </c>
      <c r="G284" s="5">
        <f>Table2[[#This Row],[T]]/1000 * 1/(Table2[[#This Row],[Isp]]*9.80665) *1000000</f>
        <v>4.7968399142479221</v>
      </c>
      <c r="H284" s="5">
        <v>62.916188289322598</v>
      </c>
      <c r="I284" s="10">
        <v>1337.4775561475701</v>
      </c>
      <c r="J284" s="5">
        <f>(Table2[[#This Row],[T]]/1000)^2 / (2*Table2[[#This Row],[mdot]]/1000000 * Table2[[#This Row],[P]])</f>
        <v>0.52018901651351546</v>
      </c>
      <c r="K284" s="4" t="s">
        <v>52</v>
      </c>
      <c r="L284" s="4">
        <v>12.13</v>
      </c>
      <c r="M284" s="4">
        <v>131.29300000000001</v>
      </c>
      <c r="P284" s="19" t="s">
        <v>168</v>
      </c>
    </row>
    <row r="285" spans="1:16" ht="12" customHeight="1">
      <c r="A285" t="s">
        <v>135</v>
      </c>
      <c r="B285" s="15">
        <v>796.5</v>
      </c>
      <c r="C285" s="15">
        <v>300</v>
      </c>
      <c r="D285" s="5">
        <v>68</v>
      </c>
      <c r="G285" s="5">
        <v>3.01</v>
      </c>
      <c r="H285" s="15">
        <v>50.15</v>
      </c>
      <c r="I285" s="15">
        <v>1698.34</v>
      </c>
      <c r="J285" s="15">
        <v>0.52449999999999997</v>
      </c>
      <c r="K285" s="4" t="s">
        <v>52</v>
      </c>
      <c r="L285" s="4">
        <v>12.13</v>
      </c>
      <c r="M285" s="4">
        <v>131.29300000000001</v>
      </c>
      <c r="P285" s="21" t="s">
        <v>155</v>
      </c>
    </row>
    <row r="286" spans="1:16" ht="12" customHeight="1">
      <c r="A286" t="s">
        <v>131</v>
      </c>
      <c r="B286" s="5">
        <v>797.15341437062102</v>
      </c>
      <c r="C286" s="5">
        <v>400</v>
      </c>
      <c r="D286" s="5">
        <v>67</v>
      </c>
      <c r="E286" s="5">
        <v>10.5</v>
      </c>
      <c r="F286" s="5">
        <v>21</v>
      </c>
      <c r="G286" s="5">
        <f>Table2[[#This Row],[T]]/1000 * 1/(Table2[[#This Row],[Isp]]*9.80665) *1000000</f>
        <v>2.7126233157671331</v>
      </c>
      <c r="H286" s="5">
        <v>47.669345579793301</v>
      </c>
      <c r="I286" s="10">
        <v>1791.96294108444</v>
      </c>
      <c r="J286" s="5">
        <f>(Table2[[#This Row],[T]]/1000)^2 / (2*Table2[[#This Row],[mdot]]/1000000 * Table2[[#This Row],[P]])</f>
        <v>0.52543256173436881</v>
      </c>
      <c r="K286" s="4" t="s">
        <v>52</v>
      </c>
      <c r="L286" s="4">
        <v>12.13</v>
      </c>
      <c r="M286" s="4">
        <v>131.29300000000001</v>
      </c>
      <c r="P286" s="19" t="s">
        <v>168</v>
      </c>
    </row>
    <row r="287" spans="1:16" ht="12" customHeight="1">
      <c r="A287" t="s">
        <v>131</v>
      </c>
      <c r="B287" s="5">
        <v>797.22982209337204</v>
      </c>
      <c r="C287" s="5">
        <v>300</v>
      </c>
      <c r="D287" s="5">
        <v>67</v>
      </c>
      <c r="E287" s="5">
        <v>10.5</v>
      </c>
      <c r="F287" s="5">
        <v>21</v>
      </c>
      <c r="G287" s="5">
        <f>Table2[[#This Row],[T]]/1000 * 1/(Table2[[#This Row],[Isp]]*9.80665) *1000000</f>
        <v>3.4758357876408668</v>
      </c>
      <c r="H287" s="5">
        <v>53.547646383467203</v>
      </c>
      <c r="I287" s="10">
        <v>1570.9431204484799</v>
      </c>
      <c r="J287" s="5">
        <f>(Table2[[#This Row],[T]]/1000)^2 / (2*Table2[[#This Row],[mdot]]/1000000 * Table2[[#This Row],[P]])</f>
        <v>0.51737804009647748</v>
      </c>
      <c r="K287" s="4" t="s">
        <v>52</v>
      </c>
      <c r="L287" s="4">
        <v>12.13</v>
      </c>
      <c r="M287" s="4">
        <v>131.29300000000001</v>
      </c>
      <c r="P287" s="19" t="s">
        <v>168</v>
      </c>
    </row>
    <row r="288" spans="1:16">
      <c r="A288" t="s">
        <v>135</v>
      </c>
      <c r="B288" s="15">
        <v>805.5</v>
      </c>
      <c r="C288" s="15">
        <v>300</v>
      </c>
      <c r="D288" s="5">
        <v>68</v>
      </c>
      <c r="G288" s="5">
        <v>3.01</v>
      </c>
      <c r="H288" s="15">
        <v>50.86</v>
      </c>
      <c r="I288" s="15">
        <v>1722.26</v>
      </c>
      <c r="J288" s="15">
        <v>0.5333</v>
      </c>
      <c r="K288" s="4" t="s">
        <v>52</v>
      </c>
      <c r="L288" s="4">
        <v>12.13</v>
      </c>
      <c r="M288" s="4">
        <v>131.29300000000001</v>
      </c>
      <c r="P288" s="21" t="s">
        <v>155</v>
      </c>
    </row>
    <row r="289" spans="1:16">
      <c r="A289" t="s">
        <v>135</v>
      </c>
      <c r="B289" s="15">
        <v>810</v>
      </c>
      <c r="C289" s="15">
        <v>500</v>
      </c>
      <c r="D289" s="5">
        <v>68</v>
      </c>
      <c r="G289" s="5">
        <v>1.38</v>
      </c>
      <c r="H289" s="15">
        <v>33.630000000000003</v>
      </c>
      <c r="I289" s="15">
        <v>2484.4699999999998</v>
      </c>
      <c r="J289" s="15">
        <v>0.50600000000000001</v>
      </c>
      <c r="K289" s="4" t="s">
        <v>52</v>
      </c>
      <c r="L289" s="4">
        <v>12.13</v>
      </c>
      <c r="M289" s="4">
        <v>131.29300000000001</v>
      </c>
      <c r="P289" s="21" t="s">
        <v>155</v>
      </c>
    </row>
    <row r="290" spans="1:16">
      <c r="A290" t="s">
        <v>67</v>
      </c>
      <c r="B290" s="5">
        <v>813</v>
      </c>
      <c r="C290" s="5">
        <v>242</v>
      </c>
      <c r="D290" s="5">
        <v>75</v>
      </c>
      <c r="E290" s="5">
        <v>25</v>
      </c>
      <c r="F290" s="5">
        <v>21</v>
      </c>
      <c r="G290" s="5">
        <v>3.27</v>
      </c>
      <c r="H290" s="5">
        <v>36.8009310589417</v>
      </c>
      <c r="I290" s="5">
        <v>1148.9193477420299</v>
      </c>
      <c r="J290" s="10">
        <f>(Table2[[#This Row],[T]]/1000)^2 /(2*Table2[[#This Row],[mdot]]/1000000 *Table2[[#This Row],[P]])</f>
        <v>0.25471194894978388</v>
      </c>
      <c r="K290" t="s">
        <v>59</v>
      </c>
      <c r="L290">
        <v>14</v>
      </c>
      <c r="M290">
        <v>83.798000000000002</v>
      </c>
      <c r="N290" s="1" t="s">
        <v>55</v>
      </c>
      <c r="P290" s="19" t="s">
        <v>68</v>
      </c>
    </row>
    <row r="291" spans="1:16">
      <c r="A291" t="s">
        <v>135</v>
      </c>
      <c r="B291" s="15">
        <v>820</v>
      </c>
      <c r="C291" s="15">
        <v>400</v>
      </c>
      <c r="D291" s="5">
        <v>68</v>
      </c>
      <c r="G291" s="5">
        <v>2</v>
      </c>
      <c r="H291" s="14">
        <v>40.47</v>
      </c>
      <c r="I291" s="15">
        <v>2062.5</v>
      </c>
      <c r="J291" s="15">
        <v>0.49919999999999998</v>
      </c>
      <c r="K291" s="4" t="s">
        <v>52</v>
      </c>
      <c r="L291" s="4">
        <v>12.13</v>
      </c>
      <c r="M291" s="4">
        <v>131.29300000000001</v>
      </c>
      <c r="P291" s="21" t="s">
        <v>155</v>
      </c>
    </row>
    <row r="292" spans="1:16">
      <c r="A292" t="s">
        <v>100</v>
      </c>
      <c r="B292" s="5">
        <v>821.79132040627803</v>
      </c>
      <c r="C292" s="5">
        <v>199.99433718404799</v>
      </c>
      <c r="D292" s="5">
        <v>72.569999999999993</v>
      </c>
      <c r="E292" s="5">
        <v>17.649999999999999</v>
      </c>
      <c r="F292" s="5">
        <v>25</v>
      </c>
      <c r="G292" s="5">
        <v>2.33</v>
      </c>
      <c r="H292" s="5">
        <v>41.168539325842602</v>
      </c>
      <c r="I292" s="5">
        <f>Table2[[#This Row],[T]]/1000 *1/(Table2[[#This Row],[mdot]]/1000000) * 1/9.80665</f>
        <v>1801.7264813382458</v>
      </c>
      <c r="J292" s="10">
        <f>(Table2[[#This Row],[T]]/1000)^2 /(2*Table2[[#This Row],[mdot]]/1000000 *Table2[[#This Row],[P]])</f>
        <v>0.44257150661426353</v>
      </c>
      <c r="K292" t="s">
        <v>59</v>
      </c>
      <c r="L292">
        <v>14</v>
      </c>
      <c r="M292">
        <v>83.798000000000002</v>
      </c>
      <c r="N292" s="4" t="s">
        <v>55</v>
      </c>
      <c r="P292" s="19" t="s">
        <v>171</v>
      </c>
    </row>
    <row r="293" spans="1:16">
      <c r="A293" t="s">
        <v>135</v>
      </c>
      <c r="B293" s="15">
        <v>829</v>
      </c>
      <c r="C293" s="15">
        <v>300</v>
      </c>
      <c r="D293" s="5">
        <v>68</v>
      </c>
      <c r="G293" s="5">
        <v>2.5</v>
      </c>
      <c r="H293" s="14">
        <v>46.77</v>
      </c>
      <c r="I293" s="15">
        <v>1907.14</v>
      </c>
      <c r="J293" s="15">
        <v>0.52780000000000005</v>
      </c>
      <c r="K293" s="4" t="s">
        <v>52</v>
      </c>
      <c r="L293" s="4">
        <v>12.13</v>
      </c>
      <c r="M293" s="4">
        <v>131.29300000000001</v>
      </c>
      <c r="P293" s="21" t="s">
        <v>155</v>
      </c>
    </row>
    <row r="294" spans="1:16">
      <c r="A294" t="s">
        <v>100</v>
      </c>
      <c r="B294" s="5">
        <v>836.93011445139302</v>
      </c>
      <c r="C294" s="5">
        <v>375.30424311857797</v>
      </c>
      <c r="D294" s="5">
        <v>72.569999999999993</v>
      </c>
      <c r="E294" s="5">
        <v>17.649999999999999</v>
      </c>
      <c r="F294" s="5">
        <v>25</v>
      </c>
      <c r="G294" s="5">
        <v>1.5</v>
      </c>
      <c r="H294" s="5">
        <v>34.106698981183698</v>
      </c>
      <c r="I294" s="5">
        <f>Table2[[#This Row],[T]]/1000 *1/(Table2[[#This Row],[mdot]]/1000000) * 1/9.80665</f>
        <v>2318.6102614847205</v>
      </c>
      <c r="J294" s="10">
        <f>(Table2[[#This Row],[T]]/1000)^2 /(2*Table2[[#This Row],[mdot]]/1000000 *Table2[[#This Row],[P]])</f>
        <v>0.46330706921513093</v>
      </c>
      <c r="K294" s="4" t="s">
        <v>52</v>
      </c>
      <c r="L294" s="4">
        <v>12.13</v>
      </c>
      <c r="M294" s="4">
        <v>131.29300000000001</v>
      </c>
      <c r="N294" s="4" t="s">
        <v>55</v>
      </c>
      <c r="P294" s="19" t="s">
        <v>171</v>
      </c>
    </row>
    <row r="295" spans="1:16">
      <c r="A295" t="s">
        <v>100</v>
      </c>
      <c r="B295" s="5">
        <v>840.25854108956605</v>
      </c>
      <c r="C295" s="5">
        <v>324.37309296345097</v>
      </c>
      <c r="D295" s="5">
        <v>72.569999999999993</v>
      </c>
      <c r="E295" s="5">
        <v>17.649999999999999</v>
      </c>
      <c r="F295" s="5">
        <v>25</v>
      </c>
      <c r="G295" s="5">
        <v>1.75</v>
      </c>
      <c r="H295" s="5">
        <v>34.157303370786501</v>
      </c>
      <c r="I295" s="5">
        <f>Table2[[#This Row],[T]]/1000 *1/(Table2[[#This Row],[mdot]]/1000000) * 1/9.80665</f>
        <v>1990.3289165026649</v>
      </c>
      <c r="J295" s="10">
        <f>(Table2[[#This Row],[T]]/1000)^2 /(2*Table2[[#This Row],[mdot]]/1000000 *Table2[[#This Row],[P]])</f>
        <v>0.39672189876601255</v>
      </c>
      <c r="K295" t="s">
        <v>59</v>
      </c>
      <c r="L295">
        <v>14</v>
      </c>
      <c r="M295">
        <v>83.798000000000002</v>
      </c>
      <c r="N295" s="4" t="s">
        <v>55</v>
      </c>
      <c r="P295" s="19" t="s">
        <v>171</v>
      </c>
    </row>
    <row r="296" spans="1:16">
      <c r="A296" t="s">
        <v>135</v>
      </c>
      <c r="B296" s="15">
        <v>845.25</v>
      </c>
      <c r="C296" s="15">
        <v>350</v>
      </c>
      <c r="D296" s="5">
        <v>68</v>
      </c>
      <c r="G296" s="5">
        <v>2.76</v>
      </c>
      <c r="H296" s="15">
        <v>50.55</v>
      </c>
      <c r="I296" s="15">
        <v>1867.11</v>
      </c>
      <c r="J296" s="15">
        <v>0.54769999999999996</v>
      </c>
      <c r="K296" s="4" t="s">
        <v>52</v>
      </c>
      <c r="L296" s="4">
        <v>12.13</v>
      </c>
      <c r="M296" s="4">
        <v>131.29300000000001</v>
      </c>
      <c r="P296" s="21" t="s">
        <v>155</v>
      </c>
    </row>
    <row r="297" spans="1:16">
      <c r="A297" t="s">
        <v>135</v>
      </c>
      <c r="B297" s="15">
        <v>845.25</v>
      </c>
      <c r="C297" s="15">
        <v>350</v>
      </c>
      <c r="D297" s="5">
        <v>68</v>
      </c>
      <c r="G297" s="5">
        <v>2.76</v>
      </c>
      <c r="H297" s="15">
        <v>49.84</v>
      </c>
      <c r="I297" s="15">
        <v>1840.81</v>
      </c>
      <c r="J297" s="15">
        <v>0.53239999999999998</v>
      </c>
      <c r="K297" s="4" t="s">
        <v>52</v>
      </c>
      <c r="L297" s="4">
        <v>12.13</v>
      </c>
      <c r="M297" s="4">
        <v>131.29300000000001</v>
      </c>
      <c r="P297" s="21" t="s">
        <v>155</v>
      </c>
    </row>
    <row r="298" spans="1:16">
      <c r="A298" t="s">
        <v>135</v>
      </c>
      <c r="B298" s="5">
        <v>868</v>
      </c>
      <c r="C298" s="5">
        <v>400</v>
      </c>
      <c r="D298" s="5">
        <v>68</v>
      </c>
      <c r="G298" s="5">
        <v>2.5099999999999998</v>
      </c>
      <c r="H298" s="5">
        <v>48.42</v>
      </c>
      <c r="I298" s="5">
        <v>1966.33</v>
      </c>
      <c r="J298" s="10">
        <v>0.53800000000000003</v>
      </c>
      <c r="K298" s="4" t="s">
        <v>52</v>
      </c>
      <c r="L298" s="4">
        <v>12.13</v>
      </c>
      <c r="M298" s="4">
        <v>131.29300000000001</v>
      </c>
      <c r="P298" s="21" t="s">
        <v>155</v>
      </c>
    </row>
    <row r="299" spans="1:16" hidden="1">
      <c r="A299" t="s">
        <v>124</v>
      </c>
      <c r="B299" s="5">
        <f>400*2.2</f>
        <v>880.00000000000011</v>
      </c>
      <c r="C299" s="5">
        <v>400</v>
      </c>
      <c r="D299" s="5">
        <v>82</v>
      </c>
      <c r="E299" s="5">
        <v>11</v>
      </c>
      <c r="G299" s="5">
        <f>(Table2[[#This Row],[T]]/1000) * 1/(Table2[[#This Row],[Isp]]*9.80665)*1000000</f>
        <v>3.279511040890879</v>
      </c>
      <c r="H299" s="5">
        <f>69*0.88</f>
        <v>60.72</v>
      </c>
      <c r="I299" s="5">
        <v>1888</v>
      </c>
      <c r="J299" s="10">
        <v>0.64</v>
      </c>
      <c r="K299" s="4" t="s">
        <v>125</v>
      </c>
      <c r="L299" s="4">
        <v>7.29</v>
      </c>
      <c r="M299" s="4">
        <v>208.9804</v>
      </c>
      <c r="N299" s="4" t="s">
        <v>55</v>
      </c>
      <c r="P299" t="s">
        <v>126</v>
      </c>
    </row>
    <row r="300" spans="1:16">
      <c r="A300" t="s">
        <v>100</v>
      </c>
      <c r="B300" s="5">
        <v>880.88642659279697</v>
      </c>
      <c r="C300" s="5">
        <v>300.00299796138597</v>
      </c>
      <c r="D300" s="5">
        <v>72.569999999999993</v>
      </c>
      <c r="E300" s="5">
        <v>17.649999999999999</v>
      </c>
      <c r="F300" s="5">
        <v>25</v>
      </c>
      <c r="G300" s="5">
        <v>1.75</v>
      </c>
      <c r="H300" s="5">
        <v>35.775280898876403</v>
      </c>
      <c r="I300" s="5">
        <f>Table2[[#This Row],[T]]/1000 *1/(Table2[[#This Row],[mdot]]/1000000) * 1/9.80665</f>
        <v>2084.607654652792</v>
      </c>
      <c r="J300" s="10">
        <f>(Table2[[#This Row],[T]]/1000)^2 /(2*Table2[[#This Row],[mdot]]/1000000 *Table2[[#This Row],[P]])</f>
        <v>0.41512428674308882</v>
      </c>
      <c r="K300" t="s">
        <v>59</v>
      </c>
      <c r="L300">
        <v>14</v>
      </c>
      <c r="M300">
        <v>83.798000000000002</v>
      </c>
      <c r="N300" s="4" t="s">
        <v>55</v>
      </c>
      <c r="P300" s="19" t="s">
        <v>171</v>
      </c>
    </row>
    <row r="301" spans="1:16" ht="29">
      <c r="A301" t="s">
        <v>75</v>
      </c>
      <c r="B301" s="5">
        <v>885</v>
      </c>
      <c r="C301" s="5">
        <v>300</v>
      </c>
      <c r="D301" s="5">
        <v>58</v>
      </c>
      <c r="E301" s="5">
        <v>22</v>
      </c>
      <c r="G301" s="5">
        <v>3.49</v>
      </c>
      <c r="H301" s="5">
        <v>63.44</v>
      </c>
      <c r="I301" s="5">
        <v>1699.17</v>
      </c>
      <c r="J301" s="5">
        <f>(Table2[[#This Row],[T]]/1000)^2 / (2*Table2[[#This Row],[mdot]]/1000000 * Table2[[#This Row],[P]])</f>
        <v>0.65151985495281106</v>
      </c>
      <c r="K301" s="4" t="s">
        <v>52</v>
      </c>
      <c r="L301" s="4">
        <v>12.13</v>
      </c>
      <c r="M301" s="4">
        <v>131.29300000000001</v>
      </c>
      <c r="N301" t="s">
        <v>55</v>
      </c>
      <c r="P301" s="19" t="s">
        <v>96</v>
      </c>
    </row>
    <row r="302" spans="1:16">
      <c r="A302" t="s">
        <v>135</v>
      </c>
      <c r="B302" s="15">
        <v>894</v>
      </c>
      <c r="C302" s="15">
        <v>500</v>
      </c>
      <c r="D302" s="5">
        <v>68</v>
      </c>
      <c r="G302" s="5">
        <v>1.63</v>
      </c>
      <c r="H302" s="14">
        <v>33.630000000000003</v>
      </c>
      <c r="I302" s="15">
        <v>2103.42</v>
      </c>
      <c r="J302" s="15">
        <v>0.38819999999999999</v>
      </c>
      <c r="K302" s="4" t="s">
        <v>52</v>
      </c>
      <c r="L302" s="4">
        <v>12.13</v>
      </c>
      <c r="M302" s="4">
        <v>131.29300000000001</v>
      </c>
      <c r="P302" s="21" t="s">
        <v>155</v>
      </c>
    </row>
    <row r="303" spans="1:16" ht="29">
      <c r="A303" t="s">
        <v>131</v>
      </c>
      <c r="B303" s="5">
        <v>894.86695306297395</v>
      </c>
      <c r="C303" s="5">
        <v>600</v>
      </c>
      <c r="D303" s="5">
        <v>67</v>
      </c>
      <c r="E303" s="5">
        <v>10.5</v>
      </c>
      <c r="F303" s="5">
        <v>21</v>
      </c>
      <c r="G303" s="5">
        <f>Table2[[#This Row],[T]]/1000 * 1/(Table2[[#This Row],[Isp]]*9.80665) *1000000</f>
        <v>2.4109773557618155</v>
      </c>
      <c r="H303" s="5">
        <v>45.097588978185897</v>
      </c>
      <c r="I303" s="10">
        <v>1907.3900689017501</v>
      </c>
      <c r="J303" s="5">
        <f>(Table2[[#This Row],[T]]/1000)^2 / (2*Table2[[#This Row],[mdot]]/1000000 * Table2[[#This Row],[P]])</f>
        <v>0.47132996488348966</v>
      </c>
      <c r="K303" s="4" t="s">
        <v>52</v>
      </c>
      <c r="L303" s="4">
        <v>12.13</v>
      </c>
      <c r="M303" s="4">
        <v>131.29300000000001</v>
      </c>
      <c r="P303" s="19" t="s">
        <v>168</v>
      </c>
    </row>
    <row r="304" spans="1:16" ht="29">
      <c r="A304" t="s">
        <v>131</v>
      </c>
      <c r="B304" s="5">
        <v>898.20023996800398</v>
      </c>
      <c r="C304" s="5">
        <v>300</v>
      </c>
      <c r="D304" s="5">
        <v>67</v>
      </c>
      <c r="E304" s="5">
        <v>10.5</v>
      </c>
      <c r="F304" s="5">
        <v>21</v>
      </c>
      <c r="G304" s="5">
        <f>Table2[[#This Row],[T]]/1000 * 1/(Table2[[#This Row],[Isp]]*9.80665) *1000000</f>
        <v>3.9780889998194211</v>
      </c>
      <c r="H304" s="5">
        <v>61.538461538461497</v>
      </c>
      <c r="I304" s="10">
        <v>1577.43496828091</v>
      </c>
      <c r="J304" s="5">
        <f>(Table2[[#This Row],[T]]/1000)^2 / (2*Table2[[#This Row],[mdot]]/1000000 * Table2[[#This Row],[P]])</f>
        <v>0.52992646828071788</v>
      </c>
      <c r="K304" s="4" t="s">
        <v>52</v>
      </c>
      <c r="L304" s="4">
        <v>12.13</v>
      </c>
      <c r="M304" s="4">
        <v>131.29300000000001</v>
      </c>
      <c r="P304" s="19" t="s">
        <v>168</v>
      </c>
    </row>
    <row r="305" spans="1:16">
      <c r="A305" t="s">
        <v>108</v>
      </c>
      <c r="B305" s="5">
        <v>901</v>
      </c>
      <c r="C305" s="5">
        <v>300</v>
      </c>
      <c r="D305" s="5">
        <v>85</v>
      </c>
      <c r="E305" s="5">
        <v>15</v>
      </c>
      <c r="F305" s="5">
        <v>25</v>
      </c>
      <c r="G305" s="5">
        <v>3.35</v>
      </c>
      <c r="H305" s="5">
        <v>52.5</v>
      </c>
      <c r="I305" s="5">
        <v>1220</v>
      </c>
      <c r="J305" s="10">
        <f>(Table2[[#This Row],[T]]/1000)^2 /(2*Table2[[#This Row],[mdot]]/1000000 *Table2[[#This Row],[P]])</f>
        <v>0.45658223864031666</v>
      </c>
      <c r="K305" s="4" t="s">
        <v>52</v>
      </c>
      <c r="L305" s="4">
        <v>12.13</v>
      </c>
      <c r="M305" s="4">
        <v>131.29300000000001</v>
      </c>
      <c r="N305" t="s">
        <v>55</v>
      </c>
      <c r="P305" s="19" t="s">
        <v>109</v>
      </c>
    </row>
    <row r="306" spans="1:16">
      <c r="A306" t="s">
        <v>100</v>
      </c>
      <c r="B306" s="5">
        <v>901.20036934441305</v>
      </c>
      <c r="C306" s="5">
        <v>225.298796818163</v>
      </c>
      <c r="D306" s="5">
        <v>72.569999999999993</v>
      </c>
      <c r="E306" s="5">
        <v>17.649999999999999</v>
      </c>
      <c r="F306" s="5">
        <v>25</v>
      </c>
      <c r="G306" s="5">
        <v>2.33</v>
      </c>
      <c r="H306" s="5">
        <v>42.067415730336997</v>
      </c>
      <c r="I306" s="5">
        <f>Table2[[#This Row],[T]]/1000 *1/(Table2[[#This Row],[mdot]]/1000000) * 1/9.80665</f>
        <v>1841.0654874810032</v>
      </c>
      <c r="J306" s="10">
        <f>(Table2[[#This Row],[T]]/1000)^2 /(2*Table2[[#This Row],[mdot]]/1000000 *Table2[[#This Row],[P]])</f>
        <v>0.42139015908103788</v>
      </c>
      <c r="K306" t="s">
        <v>59</v>
      </c>
      <c r="L306">
        <v>14</v>
      </c>
      <c r="M306">
        <v>83.798000000000002</v>
      </c>
      <c r="N306" s="4" t="s">
        <v>55</v>
      </c>
      <c r="P306" s="19" t="s">
        <v>171</v>
      </c>
    </row>
    <row r="307" spans="1:16" ht="29">
      <c r="A307" t="s">
        <v>75</v>
      </c>
      <c r="B307" s="5">
        <v>903</v>
      </c>
      <c r="C307" s="5">
        <v>300</v>
      </c>
      <c r="D307" s="5">
        <v>58</v>
      </c>
      <c r="E307" s="5">
        <v>22</v>
      </c>
      <c r="G307" s="5">
        <v>2.31</v>
      </c>
      <c r="H307" s="5">
        <v>40.82</v>
      </c>
      <c r="I307" s="5">
        <v>1639.67</v>
      </c>
      <c r="J307" s="5">
        <f>(Table2[[#This Row],[T]]/1000)^2 / (2*Table2[[#This Row],[mdot]]/1000000 * Table2[[#This Row],[P]])</f>
        <v>0.39940755442416581</v>
      </c>
      <c r="K307" t="s">
        <v>59</v>
      </c>
      <c r="L307">
        <v>14</v>
      </c>
      <c r="M307">
        <v>83.798000000000002</v>
      </c>
      <c r="N307" t="s">
        <v>55</v>
      </c>
      <c r="P307" s="19" t="s">
        <v>79</v>
      </c>
    </row>
    <row r="308" spans="1:16">
      <c r="A308" t="s">
        <v>108</v>
      </c>
      <c r="B308" s="5">
        <v>903</v>
      </c>
      <c r="C308" s="5">
        <v>300</v>
      </c>
      <c r="D308" s="5">
        <v>85</v>
      </c>
      <c r="E308" s="5">
        <v>15</v>
      </c>
      <c r="F308" s="5">
        <v>25</v>
      </c>
      <c r="G308" s="5">
        <v>3.45</v>
      </c>
      <c r="H308" s="5">
        <v>44.3</v>
      </c>
      <c r="I308" s="5">
        <v>1220</v>
      </c>
      <c r="J308" s="10">
        <f>(Table2[[#This Row],[T]]/1000)^2 /(2*Table2[[#This Row],[mdot]]/1000000 *Table2[[#This Row],[P]])</f>
        <v>0.31497103054231468</v>
      </c>
      <c r="K308" s="4" t="s">
        <v>52</v>
      </c>
      <c r="L308" s="4">
        <v>12.13</v>
      </c>
      <c r="M308" s="4">
        <v>131.29300000000001</v>
      </c>
      <c r="N308" t="s">
        <v>55</v>
      </c>
      <c r="P308" s="19" t="s">
        <v>109</v>
      </c>
    </row>
    <row r="309" spans="1:16">
      <c r="A309" t="s">
        <v>135</v>
      </c>
      <c r="B309" s="15">
        <v>904</v>
      </c>
      <c r="C309" s="15">
        <v>400</v>
      </c>
      <c r="D309" s="5">
        <v>68</v>
      </c>
      <c r="G309" s="5">
        <v>2</v>
      </c>
      <c r="H309" s="14">
        <v>41.52</v>
      </c>
      <c r="I309" s="15">
        <v>2116.0700000000002</v>
      </c>
      <c r="J309" s="15">
        <v>0.47670000000000001</v>
      </c>
      <c r="K309" s="4" t="s">
        <v>52</v>
      </c>
      <c r="L309" s="4">
        <v>12.13</v>
      </c>
      <c r="M309" s="4">
        <v>131.29300000000001</v>
      </c>
      <c r="P309" s="21" t="s">
        <v>155</v>
      </c>
    </row>
    <row r="310" spans="1:16">
      <c r="A310" t="s">
        <v>108</v>
      </c>
      <c r="B310" s="5">
        <v>904</v>
      </c>
      <c r="C310" s="5">
        <v>300</v>
      </c>
      <c r="D310" s="5">
        <v>85</v>
      </c>
      <c r="E310" s="5">
        <v>15</v>
      </c>
      <c r="F310" s="5">
        <v>25</v>
      </c>
      <c r="G310" s="5">
        <v>3.55</v>
      </c>
      <c r="H310" s="5">
        <v>54.5</v>
      </c>
      <c r="I310" s="5">
        <v>1370</v>
      </c>
      <c r="J310" s="10">
        <f>(Table2[[#This Row],[T]]/1000)^2 /(2*Table2[[#This Row],[mdot]]/1000000 *Table2[[#This Row],[P]])</f>
        <v>0.46277109560014956</v>
      </c>
      <c r="K310" s="4" t="s">
        <v>52</v>
      </c>
      <c r="L310" s="4">
        <v>12.13</v>
      </c>
      <c r="M310" s="4">
        <v>131.29300000000001</v>
      </c>
      <c r="N310" t="s">
        <v>55</v>
      </c>
      <c r="P310" s="19" t="s">
        <v>109</v>
      </c>
    </row>
    <row r="311" spans="1:16">
      <c r="A311" t="s">
        <v>100</v>
      </c>
      <c r="B311" s="5">
        <v>907.569208225593</v>
      </c>
      <c r="C311" s="5">
        <v>400.84516385794001</v>
      </c>
      <c r="D311" s="5">
        <v>72.569999999999993</v>
      </c>
      <c r="E311" s="5">
        <v>17.649999999999999</v>
      </c>
      <c r="F311" s="5">
        <v>25</v>
      </c>
      <c r="G311" s="5">
        <v>1.5</v>
      </c>
      <c r="H311" s="5">
        <v>35.4248991607882</v>
      </c>
      <c r="I311" s="5">
        <f>Table2[[#This Row],[T]]/1000 *1/(Table2[[#This Row],[mdot]]/1000000) * 1/9.80665</f>
        <v>2408.2229344909288</v>
      </c>
      <c r="J311" s="10">
        <f>(Table2[[#This Row],[T]]/1000)^2 /(2*Table2[[#This Row],[mdot]]/1000000 *Table2[[#This Row],[P]])</f>
        <v>0.46091011358628281</v>
      </c>
      <c r="K311" s="4" t="s">
        <v>52</v>
      </c>
      <c r="L311" s="4">
        <v>12.13</v>
      </c>
      <c r="M311" s="4">
        <v>131.29300000000001</v>
      </c>
      <c r="N311" s="4" t="s">
        <v>55</v>
      </c>
      <c r="P311" s="19" t="s">
        <v>171</v>
      </c>
    </row>
    <row r="312" spans="1:16">
      <c r="A312" t="s">
        <v>67</v>
      </c>
      <c r="B312" s="5">
        <v>915</v>
      </c>
      <c r="C312" s="5">
        <v>272</v>
      </c>
      <c r="D312" s="5">
        <v>75</v>
      </c>
      <c r="E312" s="5">
        <v>25</v>
      </c>
      <c r="F312" s="5">
        <v>21</v>
      </c>
      <c r="G312" s="5">
        <v>3.27</v>
      </c>
      <c r="H312" s="5">
        <v>41.547988788727999</v>
      </c>
      <c r="I312" s="5">
        <v>1299.55733923547</v>
      </c>
      <c r="J312" s="10">
        <f>(Table2[[#This Row],[T]]/1000)^2 /(2*Table2[[#This Row],[mdot]]/1000000 *Table2[[#This Row],[P]])</f>
        <v>0.28847034180382475</v>
      </c>
      <c r="K312" t="s">
        <v>59</v>
      </c>
      <c r="L312">
        <v>14</v>
      </c>
      <c r="M312">
        <v>83.798000000000002</v>
      </c>
      <c r="N312" s="1" t="s">
        <v>55</v>
      </c>
      <c r="P312" s="19" t="s">
        <v>68</v>
      </c>
    </row>
    <row r="313" spans="1:16">
      <c r="A313" t="s">
        <v>67</v>
      </c>
      <c r="B313" s="5">
        <v>916</v>
      </c>
      <c r="C313" s="5">
        <v>302</v>
      </c>
      <c r="D313" s="15">
        <v>75</v>
      </c>
      <c r="E313" s="15">
        <v>25</v>
      </c>
      <c r="F313" s="15">
        <v>21</v>
      </c>
      <c r="G313" s="5">
        <v>3.88</v>
      </c>
      <c r="H313" s="5">
        <v>53.2</v>
      </c>
      <c r="I313" s="5">
        <v>1380</v>
      </c>
      <c r="J313" s="10">
        <f>(Table2[[#This Row],[T]]/1000)^2 /(2*Table2[[#This Row],[mdot]]/1000000 *Table2[[#This Row],[P]])</f>
        <v>0.39816773961193896</v>
      </c>
      <c r="K313" s="4" t="s">
        <v>52</v>
      </c>
      <c r="L313" s="4">
        <v>12.13</v>
      </c>
      <c r="M313" s="4">
        <v>131.29300000000001</v>
      </c>
      <c r="N313" s="1" t="s">
        <v>55</v>
      </c>
      <c r="P313" s="19" t="s">
        <v>68</v>
      </c>
    </row>
    <row r="314" spans="1:16">
      <c r="A314" t="s">
        <v>135</v>
      </c>
      <c r="B314" s="15">
        <v>933</v>
      </c>
      <c r="C314" s="15">
        <v>300</v>
      </c>
      <c r="D314" s="5">
        <v>68</v>
      </c>
      <c r="G314" s="5">
        <v>2.5</v>
      </c>
      <c r="H314" s="14">
        <v>49.4</v>
      </c>
      <c r="I314" s="15">
        <v>2014.29</v>
      </c>
      <c r="J314" s="15">
        <v>0.52310000000000001</v>
      </c>
      <c r="K314" s="4" t="s">
        <v>52</v>
      </c>
      <c r="L314" s="4">
        <v>12.13</v>
      </c>
      <c r="M314" s="4">
        <v>131.29300000000001</v>
      </c>
      <c r="P314" s="21" t="s">
        <v>155</v>
      </c>
    </row>
    <row r="315" spans="1:16">
      <c r="A315" t="s">
        <v>135</v>
      </c>
      <c r="B315" s="15">
        <v>934.5</v>
      </c>
      <c r="C315" s="15">
        <v>350</v>
      </c>
      <c r="D315" s="5">
        <v>68</v>
      </c>
      <c r="G315" s="5">
        <v>3.01</v>
      </c>
      <c r="H315" s="15">
        <v>55.09</v>
      </c>
      <c r="I315" s="15">
        <v>1865.78</v>
      </c>
      <c r="J315" s="15">
        <v>0.53949999999999998</v>
      </c>
      <c r="K315" s="4" t="s">
        <v>52</v>
      </c>
      <c r="L315" s="4">
        <v>12.13</v>
      </c>
      <c r="M315" s="4">
        <v>131.29300000000001</v>
      </c>
      <c r="P315" s="21" t="s">
        <v>155</v>
      </c>
    </row>
    <row r="316" spans="1:16">
      <c r="A316" t="s">
        <v>135</v>
      </c>
      <c r="B316" s="15">
        <v>938</v>
      </c>
      <c r="C316" s="15">
        <v>350</v>
      </c>
      <c r="D316" s="5">
        <v>68</v>
      </c>
      <c r="G316" s="5">
        <v>3.01</v>
      </c>
      <c r="H316" s="15">
        <v>55.09</v>
      </c>
      <c r="I316" s="15">
        <v>1865.78</v>
      </c>
      <c r="J316" s="15">
        <v>0.53749999999999998</v>
      </c>
      <c r="K316" s="4" t="s">
        <v>52</v>
      </c>
      <c r="L316" s="4">
        <v>12.13</v>
      </c>
      <c r="M316" s="4">
        <v>131.29300000000001</v>
      </c>
      <c r="P316" s="21" t="s">
        <v>155</v>
      </c>
    </row>
    <row r="317" spans="1:16">
      <c r="A317" t="s">
        <v>67</v>
      </c>
      <c r="B317" s="5">
        <v>945</v>
      </c>
      <c r="C317" s="5">
        <v>211</v>
      </c>
      <c r="D317" s="15">
        <v>75</v>
      </c>
      <c r="E317" s="15">
        <v>25</v>
      </c>
      <c r="F317" s="15">
        <v>21</v>
      </c>
      <c r="G317" s="5">
        <v>5.54</v>
      </c>
      <c r="H317" s="5">
        <v>61.8</v>
      </c>
      <c r="I317" s="5">
        <v>1133</v>
      </c>
      <c r="J317" s="10">
        <f>(Table2[[#This Row],[T]]/1000)^2 /(2*Table2[[#This Row],[mdot]]/1000000 *Table2[[#This Row],[P]])</f>
        <v>0.36475846656352068</v>
      </c>
      <c r="K317" s="4" t="s">
        <v>52</v>
      </c>
      <c r="L317" s="4">
        <v>12.13</v>
      </c>
      <c r="M317" s="4">
        <v>131.29300000000001</v>
      </c>
      <c r="N317" s="1" t="s">
        <v>55</v>
      </c>
      <c r="P317" s="19" t="s">
        <v>68</v>
      </c>
    </row>
    <row r="318" spans="1:16">
      <c r="A318" t="s">
        <v>67</v>
      </c>
      <c r="B318" s="5">
        <v>950</v>
      </c>
      <c r="C318" s="5">
        <v>242</v>
      </c>
      <c r="D318" s="5">
        <v>75</v>
      </c>
      <c r="E318" s="5">
        <v>25</v>
      </c>
      <c r="F318" s="5">
        <v>21</v>
      </c>
      <c r="G318" s="5">
        <v>3.68</v>
      </c>
      <c r="H318" s="5">
        <v>44.469255083981203</v>
      </c>
      <c r="I318" s="5">
        <v>1234.0887801813701</v>
      </c>
      <c r="J318" s="10">
        <f>(Table2[[#This Row],[T]]/1000)^2 /(2*Table2[[#This Row],[mdot]]/1000000 *Table2[[#This Row],[P]])</f>
        <v>0.28282532147085065</v>
      </c>
      <c r="K318" t="s">
        <v>59</v>
      </c>
      <c r="L318">
        <v>14</v>
      </c>
      <c r="M318">
        <v>83.798000000000002</v>
      </c>
      <c r="N318" s="1" t="s">
        <v>55</v>
      </c>
      <c r="P318" s="19" t="s">
        <v>68</v>
      </c>
    </row>
    <row r="319" spans="1:16">
      <c r="A319" t="s">
        <v>100</v>
      </c>
      <c r="B319" s="5">
        <v>954.75530932594597</v>
      </c>
      <c r="C319" s="5">
        <v>338.61007847996598</v>
      </c>
      <c r="D319" s="5">
        <v>72.569999999999993</v>
      </c>
      <c r="E319" s="5">
        <v>17.649999999999999</v>
      </c>
      <c r="F319" s="5">
        <v>25</v>
      </c>
      <c r="G319" s="5">
        <v>1.75</v>
      </c>
      <c r="H319" s="5">
        <v>38.471910112359502</v>
      </c>
      <c r="I319" s="5">
        <f>Table2[[#This Row],[T]]/1000 *1/(Table2[[#This Row],[mdot]]/1000000) * 1/9.80665</f>
        <v>2241.7388849029999</v>
      </c>
      <c r="J319" s="10">
        <f>(Table2[[#This Row],[T]]/1000)^2 /(2*Table2[[#This Row],[mdot]]/1000000 *Table2[[#This Row],[P]])</f>
        <v>0.44292212232993317</v>
      </c>
      <c r="K319" t="s">
        <v>59</v>
      </c>
      <c r="L319">
        <v>14</v>
      </c>
      <c r="M319">
        <v>83.798000000000002</v>
      </c>
      <c r="N319" s="4" t="s">
        <v>55</v>
      </c>
      <c r="P319" s="19" t="s">
        <v>171</v>
      </c>
    </row>
    <row r="320" spans="1:16" hidden="1">
      <c r="A320" t="s">
        <v>127</v>
      </c>
      <c r="B320" s="5">
        <v>968</v>
      </c>
      <c r="C320" s="5">
        <v>250</v>
      </c>
      <c r="D320" s="15">
        <v>82</v>
      </c>
      <c r="E320" s="15">
        <v>11</v>
      </c>
      <c r="G320" s="5">
        <v>2.2999999999999998</v>
      </c>
      <c r="H320" s="5">
        <v>46.4</v>
      </c>
      <c r="I320" s="5">
        <v>2091</v>
      </c>
      <c r="J320" s="5">
        <v>0.49</v>
      </c>
      <c r="K320" s="4" t="s">
        <v>128</v>
      </c>
      <c r="L320" s="4">
        <v>9.3940000000000001</v>
      </c>
      <c r="M320" s="4">
        <v>65.38</v>
      </c>
      <c r="N320" t="s">
        <v>129</v>
      </c>
      <c r="P320" s="3" t="s">
        <v>130</v>
      </c>
    </row>
    <row r="321" spans="1:16">
      <c r="A321" t="s">
        <v>135</v>
      </c>
      <c r="B321" s="15">
        <v>970</v>
      </c>
      <c r="C321" s="15">
        <v>400</v>
      </c>
      <c r="D321" s="5">
        <v>68</v>
      </c>
      <c r="G321" s="5">
        <v>2.76</v>
      </c>
      <c r="H321" s="15">
        <v>55.54</v>
      </c>
      <c r="I321" s="15">
        <v>2051.19</v>
      </c>
      <c r="J321" s="15">
        <v>0.57599999999999996</v>
      </c>
      <c r="K321" s="4" t="s">
        <v>52</v>
      </c>
      <c r="L321" s="4">
        <v>12.13</v>
      </c>
      <c r="M321" s="4">
        <v>131.29300000000001</v>
      </c>
      <c r="P321" s="21" t="s">
        <v>155</v>
      </c>
    </row>
    <row r="322" spans="1:16" hidden="1">
      <c r="A322" t="s">
        <v>127</v>
      </c>
      <c r="B322" s="5">
        <v>973</v>
      </c>
      <c r="C322" s="5">
        <v>250</v>
      </c>
      <c r="D322" s="15">
        <v>82</v>
      </c>
      <c r="E322" s="15">
        <v>11</v>
      </c>
      <c r="G322" s="5">
        <v>2.2999999999999998</v>
      </c>
      <c r="H322" s="5">
        <v>47.6</v>
      </c>
      <c r="I322" s="5">
        <v>2148</v>
      </c>
      <c r="J322" s="5">
        <v>0.52</v>
      </c>
      <c r="K322" s="4" t="s">
        <v>128</v>
      </c>
      <c r="L322" s="4">
        <v>9.3940000000000001</v>
      </c>
      <c r="M322" s="4">
        <v>65.38</v>
      </c>
      <c r="N322" t="s">
        <v>129</v>
      </c>
      <c r="P322" s="3" t="s">
        <v>130</v>
      </c>
    </row>
    <row r="323" spans="1:16">
      <c r="A323" t="s">
        <v>108</v>
      </c>
      <c r="B323" s="5">
        <v>973</v>
      </c>
      <c r="C323" s="5">
        <v>300</v>
      </c>
      <c r="D323" s="5">
        <v>85</v>
      </c>
      <c r="E323" s="5">
        <v>15</v>
      </c>
      <c r="F323" s="5">
        <v>25</v>
      </c>
      <c r="G323" s="5">
        <v>3.8</v>
      </c>
      <c r="H323" s="5">
        <v>59.6</v>
      </c>
      <c r="I323" s="5">
        <v>1410</v>
      </c>
      <c r="J323" s="10">
        <f>(Table2[[#This Row],[T]]/1000)^2 /(2*Table2[[#This Row],[mdot]]/1000000 *Table2[[#This Row],[P]])</f>
        <v>0.48035917130956896</v>
      </c>
      <c r="K323" s="4" t="s">
        <v>52</v>
      </c>
      <c r="L323" s="4">
        <v>12.13</v>
      </c>
      <c r="M323" s="4">
        <v>131.29300000000001</v>
      </c>
      <c r="N323" t="s">
        <v>55</v>
      </c>
      <c r="P323" s="19" t="s">
        <v>109</v>
      </c>
    </row>
    <row r="324" spans="1:16" hidden="1">
      <c r="A324" t="s">
        <v>127</v>
      </c>
      <c r="B324" s="5">
        <v>975</v>
      </c>
      <c r="C324" s="5">
        <v>250</v>
      </c>
      <c r="D324" s="15">
        <v>82</v>
      </c>
      <c r="E324" s="15">
        <v>11</v>
      </c>
      <c r="G324" s="5">
        <v>2.2999999999999998</v>
      </c>
      <c r="H324" s="5">
        <v>45.4</v>
      </c>
      <c r="I324" s="5">
        <v>2049</v>
      </c>
      <c r="J324" s="5">
        <v>0.47</v>
      </c>
      <c r="K324" s="4" t="s">
        <v>128</v>
      </c>
      <c r="L324" s="4">
        <v>9.3940000000000001</v>
      </c>
      <c r="M324" s="4">
        <v>65.38</v>
      </c>
      <c r="N324" t="s">
        <v>129</v>
      </c>
      <c r="P324" s="3" t="s">
        <v>130</v>
      </c>
    </row>
    <row r="325" spans="1:16">
      <c r="A325" t="s">
        <v>108</v>
      </c>
      <c r="B325" s="5">
        <v>975</v>
      </c>
      <c r="C325" s="5">
        <v>300</v>
      </c>
      <c r="D325" s="5">
        <v>85</v>
      </c>
      <c r="E325" s="5">
        <v>15</v>
      </c>
      <c r="F325" s="5">
        <v>25</v>
      </c>
      <c r="G325" s="5">
        <v>3.87</v>
      </c>
      <c r="H325" s="5">
        <v>58.8</v>
      </c>
      <c r="I325" s="5">
        <v>1450</v>
      </c>
      <c r="J325" s="10">
        <f>(Table2[[#This Row],[T]]/1000)^2 /(2*Table2[[#This Row],[mdot]]/1000000 *Table2[[#This Row],[P]])</f>
        <v>0.45815146094215858</v>
      </c>
      <c r="K325" s="4" t="s">
        <v>52</v>
      </c>
      <c r="L325" s="4">
        <v>12.13</v>
      </c>
      <c r="M325" s="4">
        <v>131.29300000000001</v>
      </c>
      <c r="N325" t="s">
        <v>55</v>
      </c>
      <c r="P325" s="19" t="s">
        <v>109</v>
      </c>
    </row>
    <row r="326" spans="1:16" hidden="1">
      <c r="A326" t="s">
        <v>127</v>
      </c>
      <c r="B326" s="5">
        <v>975</v>
      </c>
      <c r="C326" s="5">
        <v>250</v>
      </c>
      <c r="D326" s="15">
        <v>82</v>
      </c>
      <c r="E326" s="15">
        <v>11</v>
      </c>
      <c r="G326" s="5">
        <v>2.2999999999999998</v>
      </c>
      <c r="H326" s="5">
        <v>43.6</v>
      </c>
      <c r="I326" s="5">
        <v>1969</v>
      </c>
      <c r="J326" s="5">
        <v>0.43</v>
      </c>
      <c r="K326" s="4" t="s">
        <v>128</v>
      </c>
      <c r="L326" s="4">
        <v>9.3940000000000001</v>
      </c>
      <c r="M326" s="4">
        <v>65.38</v>
      </c>
      <c r="N326" t="s">
        <v>129</v>
      </c>
      <c r="P326" s="3" t="s">
        <v>130</v>
      </c>
    </row>
    <row r="327" spans="1:16">
      <c r="A327" t="s">
        <v>100</v>
      </c>
      <c r="B327" s="5">
        <v>975.06925207756206</v>
      </c>
      <c r="C327" s="5">
        <v>341.140024783147</v>
      </c>
      <c r="D327" s="5">
        <v>72.569999999999993</v>
      </c>
      <c r="E327" s="5">
        <v>17.649999999999999</v>
      </c>
      <c r="F327" s="5">
        <v>25</v>
      </c>
      <c r="G327" s="5">
        <v>1.75</v>
      </c>
      <c r="H327" s="5">
        <v>38.471910112359502</v>
      </c>
      <c r="I327" s="5">
        <f>Table2[[#This Row],[T]]/1000 *1/(Table2[[#This Row],[mdot]]/1000000) * 1/9.80665</f>
        <v>2241.7388849029999</v>
      </c>
      <c r="J327" s="10">
        <f>(Table2[[#This Row],[T]]/1000)^2 /(2*Table2[[#This Row],[mdot]]/1000000 *Table2[[#This Row],[P]])</f>
        <v>0.43369457811472617</v>
      </c>
      <c r="K327" t="s">
        <v>59</v>
      </c>
      <c r="L327">
        <v>14</v>
      </c>
      <c r="M327">
        <v>83.798000000000002</v>
      </c>
      <c r="N327" s="4" t="s">
        <v>55</v>
      </c>
      <c r="P327" s="19" t="s">
        <v>171</v>
      </c>
    </row>
    <row r="328" spans="1:16">
      <c r="A328" t="s">
        <v>135</v>
      </c>
      <c r="B328" s="15">
        <v>975.25</v>
      </c>
      <c r="C328" s="15">
        <v>600</v>
      </c>
      <c r="D328" s="5">
        <v>68</v>
      </c>
      <c r="G328" s="5">
        <v>1.38</v>
      </c>
      <c r="H328" s="15">
        <v>37.840000000000003</v>
      </c>
      <c r="I328" s="15">
        <v>2795.03</v>
      </c>
      <c r="J328" s="15">
        <v>0.53190000000000004</v>
      </c>
      <c r="K328" s="4" t="s">
        <v>52</v>
      </c>
      <c r="L328" s="4">
        <v>12.13</v>
      </c>
      <c r="M328" s="4">
        <v>131.29300000000001</v>
      </c>
      <c r="P328" s="21" t="s">
        <v>155</v>
      </c>
    </row>
    <row r="329" spans="1:16" hidden="1">
      <c r="A329" t="s">
        <v>127</v>
      </c>
      <c r="B329" s="5">
        <v>978</v>
      </c>
      <c r="C329" s="5">
        <v>250</v>
      </c>
      <c r="D329" s="15">
        <v>82</v>
      </c>
      <c r="E329" s="15">
        <v>11</v>
      </c>
      <c r="G329" s="5">
        <v>2.2999999999999998</v>
      </c>
      <c r="H329" s="5">
        <v>46.6</v>
      </c>
      <c r="I329" s="5">
        <v>2104</v>
      </c>
      <c r="J329" s="5">
        <v>0.49</v>
      </c>
      <c r="K329" s="4" t="s">
        <v>128</v>
      </c>
      <c r="L329" s="4">
        <v>9.3940000000000001</v>
      </c>
      <c r="M329" s="4">
        <v>65.38</v>
      </c>
      <c r="N329" t="s">
        <v>129</v>
      </c>
      <c r="P329" s="3" t="s">
        <v>130</v>
      </c>
    </row>
    <row r="330" spans="1:16" hidden="1">
      <c r="A330" t="s">
        <v>127</v>
      </c>
      <c r="B330" s="5">
        <v>978</v>
      </c>
      <c r="C330" s="5">
        <v>250</v>
      </c>
      <c r="D330" s="15">
        <v>82</v>
      </c>
      <c r="E330" s="15">
        <v>11</v>
      </c>
      <c r="G330" s="5">
        <v>2.2999999999999998</v>
      </c>
      <c r="H330" s="5">
        <v>45.8</v>
      </c>
      <c r="I330" s="5">
        <v>2064</v>
      </c>
      <c r="J330" s="5">
        <v>0.47</v>
      </c>
      <c r="K330" s="4" t="s">
        <v>128</v>
      </c>
      <c r="L330" s="4">
        <v>9.3940000000000001</v>
      </c>
      <c r="M330" s="4">
        <v>65.38</v>
      </c>
      <c r="N330" t="s">
        <v>129</v>
      </c>
      <c r="P330" s="3" t="s">
        <v>130</v>
      </c>
    </row>
    <row r="331" spans="1:16">
      <c r="A331" t="s">
        <v>108</v>
      </c>
      <c r="B331" s="5">
        <v>979</v>
      </c>
      <c r="C331" s="5">
        <v>300</v>
      </c>
      <c r="D331" s="5">
        <v>85</v>
      </c>
      <c r="E331" s="5">
        <v>15</v>
      </c>
      <c r="F331" s="5">
        <v>25</v>
      </c>
      <c r="G331" s="5">
        <v>3.67</v>
      </c>
      <c r="H331" s="5">
        <v>60.6</v>
      </c>
      <c r="I331" s="5">
        <v>1310</v>
      </c>
      <c r="J331" s="10">
        <f>(Table2[[#This Row],[T]]/1000)^2 /(2*Table2[[#This Row],[mdot]]/1000000 *Table2[[#This Row],[P]])</f>
        <v>0.5110536525899475</v>
      </c>
      <c r="K331" s="4" t="s">
        <v>52</v>
      </c>
      <c r="L331" s="4">
        <v>12.13</v>
      </c>
      <c r="M331" s="4">
        <v>131.29300000000001</v>
      </c>
      <c r="N331" t="s">
        <v>55</v>
      </c>
      <c r="P331" s="19" t="s">
        <v>109</v>
      </c>
    </row>
    <row r="332" spans="1:16" hidden="1">
      <c r="A332" t="s">
        <v>127</v>
      </c>
      <c r="B332" s="5">
        <v>988</v>
      </c>
      <c r="C332" s="5">
        <v>250</v>
      </c>
      <c r="D332" s="15">
        <v>82</v>
      </c>
      <c r="E332" s="15">
        <v>11</v>
      </c>
      <c r="G332" s="5">
        <v>2.2999999999999998</v>
      </c>
      <c r="H332" s="5">
        <v>42.2</v>
      </c>
      <c r="I332" s="5">
        <v>1903</v>
      </c>
      <c r="J332" s="5">
        <v>0.4</v>
      </c>
      <c r="K332" s="4" t="s">
        <v>128</v>
      </c>
      <c r="L332" s="4">
        <v>9.3940000000000001</v>
      </c>
      <c r="M332" s="4">
        <v>65.38</v>
      </c>
      <c r="N332" t="s">
        <v>129</v>
      </c>
      <c r="P332" s="3" t="s">
        <v>130</v>
      </c>
    </row>
    <row r="333" spans="1:16">
      <c r="A333" t="s">
        <v>135</v>
      </c>
      <c r="B333" s="15">
        <v>995</v>
      </c>
      <c r="C333" s="15">
        <v>500</v>
      </c>
      <c r="D333" s="5">
        <v>68</v>
      </c>
      <c r="G333" s="5">
        <v>2</v>
      </c>
      <c r="H333" s="14">
        <v>44.67</v>
      </c>
      <c r="I333" s="15">
        <v>2276.79</v>
      </c>
      <c r="J333" s="15">
        <v>0.50139999999999996</v>
      </c>
      <c r="K333" s="4" t="s">
        <v>52</v>
      </c>
      <c r="L333" s="4">
        <v>12.13</v>
      </c>
      <c r="M333" s="4">
        <v>131.29300000000001</v>
      </c>
      <c r="P333" s="21" t="s">
        <v>155</v>
      </c>
    </row>
    <row r="334" spans="1:16" hidden="1">
      <c r="A334" t="s">
        <v>127</v>
      </c>
      <c r="B334" s="5">
        <v>995</v>
      </c>
      <c r="C334" s="5">
        <v>250</v>
      </c>
      <c r="D334" s="15">
        <v>82</v>
      </c>
      <c r="E334" s="15">
        <v>11</v>
      </c>
      <c r="G334" s="5">
        <v>2.2999999999999998</v>
      </c>
      <c r="H334" s="5">
        <v>40.200000000000003</v>
      </c>
      <c r="I334" s="5">
        <v>1812</v>
      </c>
      <c r="J334" s="5">
        <v>0.36</v>
      </c>
      <c r="K334" s="4" t="s">
        <v>128</v>
      </c>
      <c r="L334" s="4">
        <v>9.3940000000000001</v>
      </c>
      <c r="M334" s="4">
        <v>65.38</v>
      </c>
      <c r="N334" t="s">
        <v>129</v>
      </c>
      <c r="P334" s="3" t="s">
        <v>130</v>
      </c>
    </row>
    <row r="335" spans="1:16">
      <c r="A335" t="s">
        <v>100</v>
      </c>
      <c r="B335" s="5">
        <v>997.229916897507</v>
      </c>
      <c r="C335" s="5">
        <v>249.95369815192299</v>
      </c>
      <c r="D335" s="5">
        <v>72.569999999999993</v>
      </c>
      <c r="E335" s="5">
        <v>17.649999999999999</v>
      </c>
      <c r="F335" s="5">
        <v>25</v>
      </c>
      <c r="G335" s="5">
        <v>2.33</v>
      </c>
      <c r="H335" s="5">
        <v>45.123595505617899</v>
      </c>
      <c r="I335" s="5">
        <f>Table2[[#This Row],[T]]/1000 *1/(Table2[[#This Row],[mdot]]/1000000) * 1/9.80665</f>
        <v>1974.8181083663753</v>
      </c>
      <c r="J335" s="10">
        <f>(Table2[[#This Row],[T]]/1000)^2 /(2*Table2[[#This Row],[mdot]]/1000000 *Table2[[#This Row],[P]])</f>
        <v>0.43815339327552316</v>
      </c>
      <c r="K335" t="s">
        <v>59</v>
      </c>
      <c r="L335">
        <v>14</v>
      </c>
      <c r="M335">
        <v>83.798000000000002</v>
      </c>
      <c r="N335" s="4" t="s">
        <v>55</v>
      </c>
      <c r="P335" s="19" t="s">
        <v>171</v>
      </c>
    </row>
    <row r="336" spans="1:16" ht="29">
      <c r="A336" t="s">
        <v>131</v>
      </c>
      <c r="B336" s="5">
        <v>998.00902168267999</v>
      </c>
      <c r="C336" s="5">
        <v>400</v>
      </c>
      <c r="D336" s="5">
        <v>67</v>
      </c>
      <c r="E336" s="5">
        <v>10.5</v>
      </c>
      <c r="F336" s="5">
        <v>21</v>
      </c>
      <c r="G336" s="5">
        <f>Table2[[#This Row],[T]]/1000 * 1/(Table2[[#This Row],[Isp]]*9.80665) *1000000</f>
        <v>3.4524441374419119</v>
      </c>
      <c r="H336" s="5">
        <v>60.160734787600397</v>
      </c>
      <c r="I336" s="10">
        <v>1776.91149241987</v>
      </c>
      <c r="J336" s="5">
        <f>(Table2[[#This Row],[T]]/1000)^2 / (2*Table2[[#This Row],[mdot]]/1000000 * Table2[[#This Row],[P]])</f>
        <v>0.52521260548936277</v>
      </c>
      <c r="K336" s="4" t="s">
        <v>52</v>
      </c>
      <c r="L336" s="4">
        <v>12.13</v>
      </c>
      <c r="M336" s="4">
        <v>131.29300000000001</v>
      </c>
      <c r="P336" s="19" t="s">
        <v>168</v>
      </c>
    </row>
    <row r="337" spans="1:16" ht="29">
      <c r="A337" t="s">
        <v>131</v>
      </c>
      <c r="B337" s="5">
        <v>998.97366918241698</v>
      </c>
      <c r="C337" s="5">
        <v>500</v>
      </c>
      <c r="D337" s="5">
        <v>67</v>
      </c>
      <c r="E337" s="5">
        <v>10.5</v>
      </c>
      <c r="F337" s="5">
        <v>21</v>
      </c>
      <c r="G337" s="5">
        <f>Table2[[#This Row],[T]]/1000 * 1/(Table2[[#This Row],[Isp]]*9.80665) *1000000</f>
        <v>2.8690715226134995</v>
      </c>
      <c r="H337" s="5">
        <v>54.3742824339839</v>
      </c>
      <c r="I337" s="10">
        <v>1932.5533340649199</v>
      </c>
      <c r="J337" s="5">
        <f>(Table2[[#This Row],[T]]/1000)^2 / (2*Table2[[#This Row],[mdot]]/1000000 * Table2[[#This Row],[P]])</f>
        <v>0.51577663639499638</v>
      </c>
      <c r="K337" s="4" t="s">
        <v>52</v>
      </c>
      <c r="L337" s="4">
        <v>12.13</v>
      </c>
      <c r="M337" s="4">
        <v>131.29300000000001</v>
      </c>
      <c r="P337" s="19" t="s">
        <v>168</v>
      </c>
    </row>
    <row r="338" spans="1:16" ht="29">
      <c r="A338" t="s">
        <v>131</v>
      </c>
      <c r="B338" s="5">
        <v>999.155137523951</v>
      </c>
      <c r="C338" s="5">
        <v>300</v>
      </c>
      <c r="D338" s="5">
        <v>67</v>
      </c>
      <c r="E338" s="5">
        <v>10.5</v>
      </c>
      <c r="F338" s="5">
        <v>21</v>
      </c>
      <c r="G338" s="5">
        <f>Table2[[#This Row],[T]]/1000 * 1/(Table2[[#This Row],[Isp]]*9.80665) *1000000</f>
        <v>4.2410102072590909</v>
      </c>
      <c r="H338" s="5">
        <v>68.335246842709495</v>
      </c>
      <c r="I338" s="10">
        <v>1643.06511227179</v>
      </c>
      <c r="J338" s="5">
        <f>(Table2[[#This Row],[T]]/1000)^2 / (2*Table2[[#This Row],[mdot]]/1000000 * Table2[[#This Row],[P]])</f>
        <v>0.55100722799666291</v>
      </c>
      <c r="K338" s="4" t="s">
        <v>52</v>
      </c>
      <c r="L338" s="4">
        <v>12.13</v>
      </c>
      <c r="M338" s="4">
        <v>131.29300000000001</v>
      </c>
      <c r="P338" s="19" t="s">
        <v>168</v>
      </c>
    </row>
    <row r="339" spans="1:16">
      <c r="A339" s="1" t="s">
        <v>70</v>
      </c>
      <c r="B339" s="5">
        <v>1000</v>
      </c>
      <c r="C339" s="5">
        <v>300</v>
      </c>
      <c r="D339" s="15">
        <v>147.745</v>
      </c>
      <c r="E339" s="15">
        <v>22.6</v>
      </c>
      <c r="F339" s="15"/>
      <c r="G339" s="5">
        <v>3.56</v>
      </c>
      <c r="H339" s="5">
        <v>57.4</v>
      </c>
      <c r="I339" s="5">
        <v>1500</v>
      </c>
      <c r="J339" s="10">
        <f>(Table2[[#This Row],[T]]/1000)^2 * 1/(2*Table2[[#This Row],[mdot]]/1000000 *Table2[[#This Row],[P]])</f>
        <v>0.4627471910112359</v>
      </c>
      <c r="K339" s="4" t="s">
        <v>52</v>
      </c>
      <c r="L339" s="4">
        <v>12.13</v>
      </c>
      <c r="M339" s="4">
        <v>131.29300000000001</v>
      </c>
      <c r="N339" s="1"/>
      <c r="P339" s="19" t="s">
        <v>71</v>
      </c>
    </row>
    <row r="340" spans="1:16">
      <c r="A340" t="s">
        <v>131</v>
      </c>
      <c r="B340" s="5">
        <v>1000</v>
      </c>
      <c r="C340" s="5">
        <v>500</v>
      </c>
      <c r="D340" s="5">
        <v>67</v>
      </c>
      <c r="E340" s="5">
        <v>10.5</v>
      </c>
      <c r="F340" s="5">
        <v>21</v>
      </c>
      <c r="G340" s="5">
        <v>3</v>
      </c>
      <c r="H340" s="5">
        <v>53</v>
      </c>
      <c r="I340" s="5">
        <v>1940</v>
      </c>
      <c r="J340" s="5">
        <f>(Table2[[#This Row],[T]]/1000)^2 / (2*Table2[[#This Row],[mdot]]/1000000 * Table2[[#This Row],[P]])</f>
        <v>0.46816666666666662</v>
      </c>
      <c r="K340" s="4" t="s">
        <v>52</v>
      </c>
      <c r="L340" s="4">
        <v>12.13</v>
      </c>
      <c r="M340" s="4">
        <v>131.29300000000001</v>
      </c>
      <c r="N340"/>
      <c r="P340" s="19" t="s">
        <v>132</v>
      </c>
    </row>
    <row r="341" spans="1:16">
      <c r="A341" t="s">
        <v>135</v>
      </c>
      <c r="B341" s="5">
        <v>1001.25</v>
      </c>
      <c r="C341" s="5">
        <v>450</v>
      </c>
      <c r="D341" s="5">
        <v>68</v>
      </c>
      <c r="G341" s="5">
        <v>2.5099999999999998</v>
      </c>
      <c r="H341" s="5">
        <v>55.54</v>
      </c>
      <c r="I341" s="5">
        <v>2255.4899999999998</v>
      </c>
      <c r="J341" s="10">
        <v>0.61370000000000002</v>
      </c>
      <c r="K341" s="4" t="s">
        <v>52</v>
      </c>
      <c r="L341" s="4">
        <v>12.13</v>
      </c>
      <c r="M341" s="4">
        <v>131.29300000000001</v>
      </c>
      <c r="P341" s="21" t="s">
        <v>155</v>
      </c>
    </row>
    <row r="342" spans="1:16">
      <c r="A342" t="s">
        <v>135</v>
      </c>
      <c r="B342" s="5">
        <v>1005.75</v>
      </c>
      <c r="C342" s="5">
        <v>450</v>
      </c>
      <c r="D342" s="5">
        <v>68</v>
      </c>
      <c r="G342" s="5">
        <v>2.5099999999999998</v>
      </c>
      <c r="H342" s="5">
        <v>51.98</v>
      </c>
      <c r="I342" s="5">
        <v>2110.91</v>
      </c>
      <c r="J342" s="10">
        <v>0.53510000000000002</v>
      </c>
      <c r="K342" s="4" t="s">
        <v>52</v>
      </c>
      <c r="L342" s="4">
        <v>12.13</v>
      </c>
      <c r="M342" s="4">
        <v>131.29300000000001</v>
      </c>
      <c r="P342" s="21" t="s">
        <v>155</v>
      </c>
    </row>
    <row r="343" spans="1:16" hidden="1">
      <c r="A343" t="s">
        <v>127</v>
      </c>
      <c r="B343" s="5">
        <v>1013</v>
      </c>
      <c r="C343" s="5">
        <v>250</v>
      </c>
      <c r="D343" s="15">
        <v>82</v>
      </c>
      <c r="E343" s="15">
        <v>11</v>
      </c>
      <c r="G343" s="5">
        <v>2.2999999999999998</v>
      </c>
      <c r="H343" s="5">
        <v>45.6</v>
      </c>
      <c r="I343" s="5">
        <v>2056</v>
      </c>
      <c r="J343" s="5">
        <v>0.45</v>
      </c>
      <c r="K343" s="4" t="s">
        <v>128</v>
      </c>
      <c r="L343" s="4">
        <v>9.3940000000000001</v>
      </c>
      <c r="M343" s="4">
        <v>65.38</v>
      </c>
      <c r="N343" t="s">
        <v>129</v>
      </c>
      <c r="P343" s="3" t="s">
        <v>130</v>
      </c>
    </row>
    <row r="344" spans="1:16">
      <c r="A344" t="s">
        <v>67</v>
      </c>
      <c r="B344" s="5">
        <v>1015</v>
      </c>
      <c r="C344" s="5">
        <v>302</v>
      </c>
      <c r="D344" s="5">
        <v>75</v>
      </c>
      <c r="E344" s="5">
        <v>25</v>
      </c>
      <c r="F344" s="5">
        <v>21</v>
      </c>
      <c r="G344" s="5">
        <v>3.27</v>
      </c>
      <c r="H344" s="5">
        <v>45.564729944701099</v>
      </c>
      <c r="I344" s="5">
        <v>1422.18637084838</v>
      </c>
      <c r="J344" s="10">
        <f>(Table2[[#This Row],[T]]/1000)^2 /(2*Table2[[#This Row],[mdot]]/1000000 *Table2[[#This Row],[P]])</f>
        <v>0.31276187688247253</v>
      </c>
      <c r="K344" t="s">
        <v>59</v>
      </c>
      <c r="L344">
        <v>14</v>
      </c>
      <c r="M344">
        <v>83.798000000000002</v>
      </c>
      <c r="N344" s="1" t="s">
        <v>55</v>
      </c>
      <c r="P344" s="19" t="s">
        <v>68</v>
      </c>
    </row>
    <row r="345" spans="1:16">
      <c r="A345" t="s">
        <v>100</v>
      </c>
      <c r="B345" s="5">
        <v>1019.39058171745</v>
      </c>
      <c r="C345" s="5">
        <v>336.073470040372</v>
      </c>
      <c r="D345" s="5">
        <v>72.569999999999993</v>
      </c>
      <c r="E345" s="5">
        <v>17.649999999999999</v>
      </c>
      <c r="F345" s="5">
        <v>25</v>
      </c>
      <c r="G345" s="5">
        <v>1.75</v>
      </c>
      <c r="H345" s="5">
        <v>39.370786516853897</v>
      </c>
      <c r="I345" s="5">
        <f>Table2[[#This Row],[T]]/1000 *1/(Table2[[#This Row],[mdot]]/1000000) * 1/9.80665</f>
        <v>2294.1159616530708</v>
      </c>
      <c r="J345" s="10">
        <f>(Table2[[#This Row],[T]]/1000)^2 /(2*Table2[[#This Row],[mdot]]/1000000 *Table2[[#This Row],[P]])</f>
        <v>0.43444971892469181</v>
      </c>
      <c r="K345" t="s">
        <v>59</v>
      </c>
      <c r="L345">
        <v>14</v>
      </c>
      <c r="M345">
        <v>83.798000000000002</v>
      </c>
      <c r="N345" s="4" t="s">
        <v>55</v>
      </c>
      <c r="P345" s="19" t="s">
        <v>171</v>
      </c>
    </row>
    <row r="346" spans="1:16">
      <c r="A346" t="s">
        <v>100</v>
      </c>
      <c r="B346" s="5">
        <v>1024.9471767237601</v>
      </c>
      <c r="C346" s="5">
        <v>426.44100289136799</v>
      </c>
      <c r="D346" s="5">
        <v>72.569999999999993</v>
      </c>
      <c r="E346" s="5">
        <v>17.649999999999999</v>
      </c>
      <c r="F346" s="5">
        <v>25</v>
      </c>
      <c r="G346" s="5">
        <v>1.5</v>
      </c>
      <c r="H346" s="5">
        <v>39.352286254106502</v>
      </c>
      <c r="I346" s="5">
        <f>Table2[[#This Row],[T]]/1000 *1/(Table2[[#This Row],[mdot]]/1000000) * 1/9.80665</f>
        <v>2675.2109540707243</v>
      </c>
      <c r="J346" s="10">
        <f>(Table2[[#This Row],[T]]/1000)^2 /(2*Table2[[#This Row],[mdot]]/1000000 *Table2[[#This Row],[P]])</f>
        <v>0.50363650231395063</v>
      </c>
      <c r="K346" s="4" t="s">
        <v>52</v>
      </c>
      <c r="L346" s="4">
        <v>12.13</v>
      </c>
      <c r="M346" s="4">
        <v>131.29300000000001</v>
      </c>
      <c r="N346" s="4" t="s">
        <v>55</v>
      </c>
      <c r="P346" s="19" t="s">
        <v>171</v>
      </c>
    </row>
    <row r="347" spans="1:16">
      <c r="A347" t="s">
        <v>100</v>
      </c>
      <c r="B347" s="5">
        <v>1034.16435826408</v>
      </c>
      <c r="C347" s="5">
        <v>180.91231296052001</v>
      </c>
      <c r="D347" s="5">
        <v>72.569999999999993</v>
      </c>
      <c r="E347" s="5">
        <v>17.649999999999999</v>
      </c>
      <c r="F347" s="5">
        <v>25</v>
      </c>
      <c r="G347" s="5">
        <v>3.12</v>
      </c>
      <c r="H347" s="5">
        <v>52.314606741573002</v>
      </c>
      <c r="I347" s="5">
        <f>Table2[[#This Row],[T]]/1000 *1/(Table2[[#This Row],[mdot]]/1000000) * 1/9.80665</f>
        <v>1709.8093804470006</v>
      </c>
      <c r="J347" s="10">
        <f>(Table2[[#This Row],[T]]/1000)^2 /(2*Table2[[#This Row],[mdot]]/1000000 *Table2[[#This Row],[P]])</f>
        <v>0.42410341962039982</v>
      </c>
      <c r="K347" t="s">
        <v>59</v>
      </c>
      <c r="L347">
        <v>14</v>
      </c>
      <c r="M347">
        <v>83.798000000000002</v>
      </c>
      <c r="N347" s="4" t="s">
        <v>55</v>
      </c>
      <c r="P347" s="19" t="s">
        <v>171</v>
      </c>
    </row>
    <row r="348" spans="1:16">
      <c r="A348" t="s">
        <v>135</v>
      </c>
      <c r="B348" s="15">
        <v>1038</v>
      </c>
      <c r="C348" s="15">
        <v>400</v>
      </c>
      <c r="D348" s="5">
        <v>68</v>
      </c>
      <c r="G348" s="5">
        <v>2.5</v>
      </c>
      <c r="H348" s="14">
        <v>52.55</v>
      </c>
      <c r="I348" s="15">
        <v>2142.86</v>
      </c>
      <c r="J348" s="15">
        <v>0.53220000000000001</v>
      </c>
      <c r="K348" s="4" t="s">
        <v>52</v>
      </c>
      <c r="L348" s="4">
        <v>12.13</v>
      </c>
      <c r="M348" s="4">
        <v>131.29300000000001</v>
      </c>
      <c r="P348" s="21" t="s">
        <v>155</v>
      </c>
    </row>
    <row r="349" spans="1:16">
      <c r="A349" t="s">
        <v>135</v>
      </c>
      <c r="B349" s="15">
        <v>1039</v>
      </c>
      <c r="C349" s="15">
        <v>600</v>
      </c>
      <c r="D349" s="5">
        <v>68</v>
      </c>
      <c r="G349" s="5">
        <v>1.63</v>
      </c>
      <c r="H349" s="14">
        <v>37.840000000000003</v>
      </c>
      <c r="I349" s="15">
        <v>2366.35</v>
      </c>
      <c r="J349" s="15">
        <v>0.42270000000000002</v>
      </c>
      <c r="K349" s="4" t="s">
        <v>52</v>
      </c>
      <c r="L349" s="4">
        <v>12.13</v>
      </c>
      <c r="M349" s="4">
        <v>131.29300000000001</v>
      </c>
      <c r="P349" s="21" t="s">
        <v>155</v>
      </c>
    </row>
    <row r="350" spans="1:16">
      <c r="A350" t="s">
        <v>108</v>
      </c>
      <c r="B350" s="5">
        <v>1050</v>
      </c>
      <c r="C350" s="5">
        <v>300</v>
      </c>
      <c r="D350" s="5">
        <v>85</v>
      </c>
      <c r="E350" s="5">
        <v>15</v>
      </c>
      <c r="F350" s="5">
        <v>25</v>
      </c>
      <c r="G350" s="5">
        <v>3.91</v>
      </c>
      <c r="H350" s="5">
        <v>64.400000000000006</v>
      </c>
      <c r="I350" s="5">
        <v>1330</v>
      </c>
      <c r="J350" s="10">
        <f>(Table2[[#This Row],[T]]/1000)^2 /(2*Table2[[#This Row],[mdot]]/1000000 *Table2[[#This Row],[P]])</f>
        <v>0.5050980392156863</v>
      </c>
      <c r="K350" s="4" t="s">
        <v>52</v>
      </c>
      <c r="L350" s="4">
        <v>12.13</v>
      </c>
      <c r="M350" s="4">
        <v>131.29300000000001</v>
      </c>
      <c r="N350" t="s">
        <v>55</v>
      </c>
      <c r="P350" s="19" t="s">
        <v>109</v>
      </c>
    </row>
    <row r="351" spans="1:16">
      <c r="A351" t="s">
        <v>108</v>
      </c>
      <c r="B351" s="5">
        <v>1050</v>
      </c>
      <c r="C351" s="5">
        <v>300</v>
      </c>
      <c r="D351" s="5">
        <v>85</v>
      </c>
      <c r="E351" s="5">
        <v>15</v>
      </c>
      <c r="F351" s="5">
        <v>25</v>
      </c>
      <c r="G351" s="5">
        <v>4.08</v>
      </c>
      <c r="H351" s="5">
        <v>65.099999999999994</v>
      </c>
      <c r="I351" s="5">
        <v>1450</v>
      </c>
      <c r="J351" s="10">
        <f>(Table2[[#This Row],[T]]/1000)^2 /(2*Table2[[#This Row],[mdot]]/1000000 *Table2[[#This Row],[P]])</f>
        <v>0.49463235294117636</v>
      </c>
      <c r="K351" s="4" t="s">
        <v>52</v>
      </c>
      <c r="L351" s="4">
        <v>12.13</v>
      </c>
      <c r="M351" s="4">
        <v>131.29300000000001</v>
      </c>
      <c r="N351" t="s">
        <v>55</v>
      </c>
      <c r="P351" s="19" t="s">
        <v>109</v>
      </c>
    </row>
    <row r="352" spans="1:16">
      <c r="A352" t="s">
        <v>108</v>
      </c>
      <c r="B352" s="5">
        <v>1050</v>
      </c>
      <c r="C352" s="5">
        <v>300</v>
      </c>
      <c r="D352" s="5">
        <v>85</v>
      </c>
      <c r="E352" s="5">
        <v>15</v>
      </c>
      <c r="F352" s="5">
        <v>25</v>
      </c>
      <c r="G352" s="5">
        <v>4.17</v>
      </c>
      <c r="H352" s="5">
        <v>64.099999999999994</v>
      </c>
      <c r="I352" s="5">
        <v>1480</v>
      </c>
      <c r="J352" s="10">
        <f>(Table2[[#This Row],[T]]/1000)^2 /(2*Table2[[#This Row],[mdot]]/1000000 *Table2[[#This Row],[P]])</f>
        <v>0.46920292337558511</v>
      </c>
      <c r="K352" s="4" t="s">
        <v>52</v>
      </c>
      <c r="L352" s="4">
        <v>12.13</v>
      </c>
      <c r="M352" s="4">
        <v>131.29300000000001</v>
      </c>
      <c r="N352" t="s">
        <v>55</v>
      </c>
      <c r="P352" s="19" t="s">
        <v>109</v>
      </c>
    </row>
    <row r="353" spans="1:16">
      <c r="A353" t="s">
        <v>67</v>
      </c>
      <c r="B353" s="5">
        <v>1061</v>
      </c>
      <c r="C353" s="5">
        <v>302</v>
      </c>
      <c r="D353" s="15">
        <v>75</v>
      </c>
      <c r="E353" s="15">
        <v>25</v>
      </c>
      <c r="F353" s="15">
        <v>21</v>
      </c>
      <c r="G353" s="5">
        <v>4.4400000000000004</v>
      </c>
      <c r="H353" s="5">
        <v>63.2</v>
      </c>
      <c r="I353" s="5">
        <v>1450</v>
      </c>
      <c r="J353" s="10">
        <f>(Table2[[#This Row],[T]]/1000)^2 /(2*Table2[[#This Row],[mdot]]/1000000 *Table2[[#This Row],[P]])</f>
        <v>0.42394137775853136</v>
      </c>
      <c r="K353" s="4" t="s">
        <v>52</v>
      </c>
      <c r="L353" s="4">
        <v>12.13</v>
      </c>
      <c r="M353" s="4">
        <v>131.29300000000001</v>
      </c>
      <c r="N353" s="1" t="s">
        <v>55</v>
      </c>
      <c r="P353" s="19" t="s">
        <v>68</v>
      </c>
    </row>
    <row r="354" spans="1:16">
      <c r="A354" t="s">
        <v>135</v>
      </c>
      <c r="B354" s="15">
        <v>1068</v>
      </c>
      <c r="C354" s="15">
        <v>400</v>
      </c>
      <c r="D354" s="5">
        <v>68</v>
      </c>
      <c r="G354" s="5">
        <v>3.01</v>
      </c>
      <c r="H354" s="15">
        <v>60.04</v>
      </c>
      <c r="I354" s="15">
        <v>2033.22</v>
      </c>
      <c r="J354" s="15">
        <v>0.56059999999999999</v>
      </c>
      <c r="K354" s="4" t="s">
        <v>52</v>
      </c>
      <c r="L354" s="4">
        <v>12.13</v>
      </c>
      <c r="M354" s="4">
        <v>131.29300000000001</v>
      </c>
      <c r="P354" s="21" t="s">
        <v>155</v>
      </c>
    </row>
    <row r="355" spans="1:16">
      <c r="A355" t="s">
        <v>67</v>
      </c>
      <c r="B355" s="5">
        <v>1069</v>
      </c>
      <c r="C355" s="5">
        <v>272</v>
      </c>
      <c r="D355" s="5">
        <v>75</v>
      </c>
      <c r="E355" s="5">
        <v>25</v>
      </c>
      <c r="F355" s="5">
        <v>21</v>
      </c>
      <c r="G355" s="5">
        <v>3.68</v>
      </c>
      <c r="H355" s="5">
        <v>49.581471100674101</v>
      </c>
      <c r="I355" s="5">
        <v>1372.7454766518699</v>
      </c>
      <c r="J355" s="10">
        <f>(Table2[[#This Row],[T]]/1000)^2 /(2*Table2[[#This Row],[mdot]]/1000000 *Table2[[#This Row],[P]])</f>
        <v>0.31245199146233033</v>
      </c>
      <c r="K355" t="s">
        <v>59</v>
      </c>
      <c r="L355">
        <v>14</v>
      </c>
      <c r="M355">
        <v>83.798000000000002</v>
      </c>
      <c r="N355" s="1" t="s">
        <v>55</v>
      </c>
      <c r="P355" s="19" t="s">
        <v>68</v>
      </c>
    </row>
    <row r="356" spans="1:16">
      <c r="A356" t="s">
        <v>100</v>
      </c>
      <c r="B356" s="5">
        <v>1074.7922437673101</v>
      </c>
      <c r="C356" s="5">
        <v>360.11545482405199</v>
      </c>
      <c r="D356" s="5">
        <v>72.569999999999993</v>
      </c>
      <c r="E356" s="5">
        <v>17.649999999999999</v>
      </c>
      <c r="F356" s="5">
        <v>25</v>
      </c>
      <c r="G356" s="5">
        <v>1.75</v>
      </c>
      <c r="H356" s="5">
        <v>40.269662921348299</v>
      </c>
      <c r="I356" s="5">
        <f>Table2[[#This Row],[T]]/1000 *1/(Table2[[#This Row],[mdot]]/1000000) * 1/9.80665</f>
        <v>2346.4930384031418</v>
      </c>
      <c r="J356" s="10">
        <f>(Table2[[#This Row],[T]]/1000)^2 /(2*Table2[[#This Row],[mdot]]/1000000 *Table2[[#This Row],[P]])</f>
        <v>0.43108550544878182</v>
      </c>
      <c r="K356" t="s">
        <v>59</v>
      </c>
      <c r="L356">
        <v>14</v>
      </c>
      <c r="M356">
        <v>83.798000000000002</v>
      </c>
      <c r="N356" s="4" t="s">
        <v>55</v>
      </c>
      <c r="P356" s="19" t="s">
        <v>171</v>
      </c>
    </row>
    <row r="357" spans="1:16">
      <c r="A357" t="s">
        <v>67</v>
      </c>
      <c r="B357" s="5">
        <v>1077</v>
      </c>
      <c r="C357" s="5">
        <v>242</v>
      </c>
      <c r="D357" s="15">
        <v>75</v>
      </c>
      <c r="E357" s="15">
        <v>25</v>
      </c>
      <c r="F357" s="15">
        <v>21</v>
      </c>
      <c r="G357" s="5">
        <v>5.54</v>
      </c>
      <c r="H357" s="5">
        <v>69.3</v>
      </c>
      <c r="I357" s="5">
        <v>1275</v>
      </c>
      <c r="J357" s="10">
        <f>(Table2[[#This Row],[T]]/1000)^2 /(2*Table2[[#This Row],[mdot]]/1000000 *Table2[[#This Row],[P]])</f>
        <v>0.40244914171937696</v>
      </c>
      <c r="K357" s="4" t="s">
        <v>52</v>
      </c>
      <c r="L357" s="4">
        <v>12.13</v>
      </c>
      <c r="M357" s="4">
        <v>131.29300000000001</v>
      </c>
      <c r="N357" s="1" t="s">
        <v>55</v>
      </c>
      <c r="P357" s="19" t="s">
        <v>68</v>
      </c>
    </row>
    <row r="358" spans="1:16">
      <c r="A358" t="s">
        <v>135</v>
      </c>
      <c r="B358" s="15">
        <v>1080</v>
      </c>
      <c r="C358" s="15">
        <v>400</v>
      </c>
      <c r="D358" s="5">
        <v>68</v>
      </c>
      <c r="G358" s="5">
        <v>3.01</v>
      </c>
      <c r="H358" s="15">
        <v>59.33</v>
      </c>
      <c r="I358" s="15">
        <v>2009.3</v>
      </c>
      <c r="J358" s="15">
        <v>0.54139999999999999</v>
      </c>
      <c r="K358" s="4" t="s">
        <v>52</v>
      </c>
      <c r="L358" s="4">
        <v>12.13</v>
      </c>
      <c r="M358" s="4">
        <v>131.29300000000001</v>
      </c>
      <c r="P358" s="21" t="s">
        <v>155</v>
      </c>
    </row>
    <row r="359" spans="1:16">
      <c r="A359" t="s">
        <v>67</v>
      </c>
      <c r="B359" s="5">
        <v>1083</v>
      </c>
      <c r="C359" s="5">
        <v>242</v>
      </c>
      <c r="D359" s="5">
        <v>75</v>
      </c>
      <c r="E359" s="5">
        <v>25</v>
      </c>
      <c r="F359" s="5">
        <v>21</v>
      </c>
      <c r="G359" s="5">
        <v>4.09</v>
      </c>
      <c r="H359" s="5">
        <v>57.371514554682498</v>
      </c>
      <c r="I359" s="5">
        <v>1288.9174811002499</v>
      </c>
      <c r="J359" s="10">
        <f>(Table2[[#This Row],[T]]/1000)^2 /(2*Table2[[#This Row],[mdot]]/1000000 *Table2[[#This Row],[P]])</f>
        <v>0.37154452816004468</v>
      </c>
      <c r="K359" t="s">
        <v>59</v>
      </c>
      <c r="L359">
        <v>14</v>
      </c>
      <c r="M359">
        <v>83.798000000000002</v>
      </c>
      <c r="N359" s="1" t="s">
        <v>55</v>
      </c>
      <c r="P359" s="19" t="s">
        <v>68</v>
      </c>
    </row>
    <row r="360" spans="1:16">
      <c r="A360" t="s">
        <v>100</v>
      </c>
      <c r="B360" s="5">
        <v>1085.8725761772801</v>
      </c>
      <c r="C360" s="5">
        <v>275.25149564962402</v>
      </c>
      <c r="D360" s="5">
        <v>72.569999999999993</v>
      </c>
      <c r="E360" s="5">
        <v>17.649999999999999</v>
      </c>
      <c r="F360" s="5">
        <v>25</v>
      </c>
      <c r="G360" s="5">
        <v>2.33</v>
      </c>
      <c r="H360" s="5">
        <v>48.359550561797697</v>
      </c>
      <c r="I360" s="5">
        <f>Table2[[#This Row],[T]]/1000 *1/(Table2[[#This Row],[mdot]]/1000000) * 1/9.80665</f>
        <v>2116.4385304803004</v>
      </c>
      <c r="J360" s="10">
        <f>(Table2[[#This Row],[T]]/1000)^2 /(2*Table2[[#This Row],[mdot]]/1000000 *Table2[[#This Row],[P]])</f>
        <v>0.46216784899963198</v>
      </c>
      <c r="K360" t="s">
        <v>59</v>
      </c>
      <c r="L360">
        <v>14</v>
      </c>
      <c r="M360">
        <v>83.798000000000002</v>
      </c>
      <c r="N360" s="4" t="s">
        <v>55</v>
      </c>
      <c r="P360" s="19" t="s">
        <v>171</v>
      </c>
    </row>
    <row r="361" spans="1:16">
      <c r="A361" t="s">
        <v>135</v>
      </c>
      <c r="B361" s="15">
        <v>1111.5</v>
      </c>
      <c r="C361" s="15">
        <v>450</v>
      </c>
      <c r="D361" s="5">
        <v>68</v>
      </c>
      <c r="G361" s="5">
        <v>2.76</v>
      </c>
      <c r="H361" s="15">
        <v>59.1</v>
      </c>
      <c r="I361" s="15">
        <v>2182.6799999999998</v>
      </c>
      <c r="J361" s="15">
        <v>0.56920000000000004</v>
      </c>
      <c r="K361" s="4" t="s">
        <v>52</v>
      </c>
      <c r="L361" s="4">
        <v>12.13</v>
      </c>
      <c r="M361" s="4">
        <v>131.29300000000001</v>
      </c>
      <c r="P361" s="21" t="s">
        <v>155</v>
      </c>
    </row>
    <row r="362" spans="1:16">
      <c r="A362" t="s">
        <v>100</v>
      </c>
      <c r="B362" s="5">
        <v>1111.72668513388</v>
      </c>
      <c r="C362" s="5">
        <v>362.963518140997</v>
      </c>
      <c r="D362" s="5">
        <v>72.569999999999993</v>
      </c>
      <c r="E362" s="5">
        <v>17.649999999999999</v>
      </c>
      <c r="F362" s="5">
        <v>25</v>
      </c>
      <c r="G362" s="5">
        <v>1.75</v>
      </c>
      <c r="H362" s="5">
        <v>40.9887640449438</v>
      </c>
      <c r="I362" s="5">
        <f>Table2[[#This Row],[T]]/1000 *1/(Table2[[#This Row],[mdot]]/1000000) * 1/9.80665</f>
        <v>2388.3946998031979</v>
      </c>
      <c r="J362" s="10">
        <f>(Table2[[#This Row],[T]]/1000)^2 /(2*Table2[[#This Row],[mdot]]/1000000 *Table2[[#This Row],[P]])</f>
        <v>0.43178104330812828</v>
      </c>
      <c r="K362" t="s">
        <v>59</v>
      </c>
      <c r="L362">
        <v>14</v>
      </c>
      <c r="M362">
        <v>83.798000000000002</v>
      </c>
      <c r="N362" s="4" t="s">
        <v>55</v>
      </c>
      <c r="P362" s="19" t="s">
        <v>171</v>
      </c>
    </row>
    <row r="363" spans="1:16">
      <c r="A363" t="s">
        <v>135</v>
      </c>
      <c r="B363" s="15">
        <v>1118.25</v>
      </c>
      <c r="C363" s="15">
        <v>450</v>
      </c>
      <c r="D363" s="5">
        <v>68</v>
      </c>
      <c r="G363" s="5">
        <v>2.76</v>
      </c>
      <c r="H363" s="15">
        <v>59.81</v>
      </c>
      <c r="I363" s="15">
        <v>2208.98</v>
      </c>
      <c r="J363" s="15">
        <v>0.57950000000000002</v>
      </c>
      <c r="K363" s="4" t="s">
        <v>52</v>
      </c>
      <c r="L363" s="4">
        <v>12.13</v>
      </c>
      <c r="M363" s="4">
        <v>131.29300000000001</v>
      </c>
      <c r="P363" s="21" t="s">
        <v>155</v>
      </c>
    </row>
    <row r="364" spans="1:16">
      <c r="A364" t="s">
        <v>108</v>
      </c>
      <c r="B364" s="5">
        <v>1120</v>
      </c>
      <c r="C364" s="5">
        <v>300</v>
      </c>
      <c r="D364" s="5">
        <v>85</v>
      </c>
      <c r="E364" s="5">
        <v>15</v>
      </c>
      <c r="F364" s="5">
        <v>25</v>
      </c>
      <c r="G364" s="5">
        <v>4.17</v>
      </c>
      <c r="H364" s="5">
        <v>69.099999999999994</v>
      </c>
      <c r="I364" s="5">
        <v>1350</v>
      </c>
      <c r="J364" s="10">
        <f>(Table2[[#This Row],[T]]/1000)^2 /(2*Table2[[#This Row],[mdot]]/1000000 *Table2[[#This Row],[P]])</f>
        <v>0.51117784343953399</v>
      </c>
      <c r="K364" s="4" t="s">
        <v>52</v>
      </c>
      <c r="L364" s="4">
        <v>12.13</v>
      </c>
      <c r="M364" s="4">
        <v>131.29300000000001</v>
      </c>
      <c r="N364" t="s">
        <v>55</v>
      </c>
      <c r="P364" s="19" t="s">
        <v>109</v>
      </c>
    </row>
    <row r="365" spans="1:16">
      <c r="A365" t="s">
        <v>108</v>
      </c>
      <c r="B365" s="5">
        <v>1120</v>
      </c>
      <c r="C365" s="5">
        <v>299</v>
      </c>
      <c r="D365" s="5">
        <v>85</v>
      </c>
      <c r="E365" s="5">
        <v>15</v>
      </c>
      <c r="F365" s="5">
        <v>25</v>
      </c>
      <c r="G365" s="5">
        <v>4.42</v>
      </c>
      <c r="H365" s="5">
        <v>68.599999999999994</v>
      </c>
      <c r="I365" s="5">
        <v>1490</v>
      </c>
      <c r="J365" s="10">
        <f>(Table2[[#This Row],[T]]/1000)^2 /(2*Table2[[#This Row],[mdot]]/1000000 *Table2[[#This Row],[P]])</f>
        <v>0.47531108597285066</v>
      </c>
      <c r="K365" s="4" t="s">
        <v>52</v>
      </c>
      <c r="L365" s="4">
        <v>12.13</v>
      </c>
      <c r="M365" s="4">
        <v>131.29300000000001</v>
      </c>
      <c r="N365" t="s">
        <v>55</v>
      </c>
      <c r="P365" s="19" t="s">
        <v>109</v>
      </c>
    </row>
    <row r="366" spans="1:16">
      <c r="A366" t="s">
        <v>67</v>
      </c>
      <c r="B366" s="5">
        <v>1121</v>
      </c>
      <c r="C366" s="5">
        <v>332</v>
      </c>
      <c r="D366" s="5">
        <v>75</v>
      </c>
      <c r="E366" s="5">
        <v>25</v>
      </c>
      <c r="F366" s="5">
        <v>21</v>
      </c>
      <c r="G366" s="5">
        <v>3.27</v>
      </c>
      <c r="H366" s="5">
        <v>49.581471100674101</v>
      </c>
      <c r="I366" s="5">
        <v>1556.02458633884</v>
      </c>
      <c r="J366" s="10">
        <f>(Table2[[#This Row],[T]]/1000)^2 /(2*Table2[[#This Row],[mdot]]/1000000 *Table2[[#This Row],[P]])</f>
        <v>0.33531691021109117</v>
      </c>
      <c r="K366" t="s">
        <v>59</v>
      </c>
      <c r="L366">
        <v>14</v>
      </c>
      <c r="M366">
        <v>83.798000000000002</v>
      </c>
      <c r="N366" s="1" t="s">
        <v>55</v>
      </c>
      <c r="P366" s="19" t="s">
        <v>68</v>
      </c>
    </row>
    <row r="367" spans="1:16">
      <c r="A367" t="s">
        <v>135</v>
      </c>
      <c r="B367" s="5">
        <v>1125</v>
      </c>
      <c r="C367" s="5">
        <v>500</v>
      </c>
      <c r="D367" s="5">
        <v>68</v>
      </c>
      <c r="G367" s="5">
        <v>2.5099999999999998</v>
      </c>
      <c r="H367" s="5">
        <v>58.39</v>
      </c>
      <c r="I367" s="5">
        <v>2371.16</v>
      </c>
      <c r="J367" s="10">
        <v>0.60360000000000003</v>
      </c>
      <c r="K367" s="4" t="s">
        <v>52</v>
      </c>
      <c r="L367" s="4">
        <v>12.13</v>
      </c>
      <c r="M367" s="4">
        <v>131.29300000000001</v>
      </c>
      <c r="P367" s="21" t="s">
        <v>155</v>
      </c>
    </row>
    <row r="368" spans="1:16">
      <c r="A368" t="s">
        <v>108</v>
      </c>
      <c r="B368" s="5">
        <v>1130</v>
      </c>
      <c r="C368" s="5">
        <v>300</v>
      </c>
      <c r="D368" s="5">
        <v>85</v>
      </c>
      <c r="E368" s="5">
        <v>15</v>
      </c>
      <c r="F368" s="5">
        <v>25</v>
      </c>
      <c r="G368" s="5">
        <v>4.37</v>
      </c>
      <c r="H368" s="5">
        <v>70.599999999999994</v>
      </c>
      <c r="I368" s="5">
        <v>1480</v>
      </c>
      <c r="J368" s="10">
        <f>(Table2[[#This Row],[T]]/1000)^2 /(2*Table2[[#This Row],[mdot]]/1000000 *Table2[[#This Row],[P]])</f>
        <v>0.50468398776857482</v>
      </c>
      <c r="K368" s="4" t="s">
        <v>52</v>
      </c>
      <c r="L368" s="4">
        <v>12.13</v>
      </c>
      <c r="M368" s="4">
        <v>131.29300000000001</v>
      </c>
      <c r="N368" t="s">
        <v>55</v>
      </c>
      <c r="P368" s="19" t="s">
        <v>109</v>
      </c>
    </row>
    <row r="369" spans="1:16">
      <c r="A369" t="s">
        <v>108</v>
      </c>
      <c r="B369" s="5">
        <v>1130</v>
      </c>
      <c r="C369" s="5">
        <v>301</v>
      </c>
      <c r="D369" s="5">
        <v>85</v>
      </c>
      <c r="E369" s="5">
        <v>15</v>
      </c>
      <c r="F369" s="5">
        <v>25</v>
      </c>
      <c r="G369" s="5">
        <v>4.16</v>
      </c>
      <c r="H369" s="5">
        <v>64.900000000000006</v>
      </c>
      <c r="I369" s="5">
        <v>1270</v>
      </c>
      <c r="J369" s="10">
        <f>(Table2[[#This Row],[T]]/1000)^2 /(2*Table2[[#This Row],[mdot]]/1000000 *Table2[[#This Row],[P]])</f>
        <v>0.44800991320626271</v>
      </c>
      <c r="K369" s="4" t="s">
        <v>52</v>
      </c>
      <c r="L369" s="4">
        <v>12.13</v>
      </c>
      <c r="M369" s="4">
        <v>131.29300000000001</v>
      </c>
      <c r="N369" t="s">
        <v>55</v>
      </c>
      <c r="P369" s="19" t="s">
        <v>109</v>
      </c>
    </row>
    <row r="370" spans="1:16">
      <c r="A370" t="s">
        <v>100</v>
      </c>
      <c r="B370" s="5">
        <v>1130.1939058171699</v>
      </c>
      <c r="C370" s="5">
        <v>366.12803293760197</v>
      </c>
      <c r="D370" s="5">
        <v>72.569999999999993</v>
      </c>
      <c r="E370" s="5">
        <v>17.649999999999999</v>
      </c>
      <c r="F370" s="5">
        <v>25</v>
      </c>
      <c r="G370" s="5">
        <v>1.75</v>
      </c>
      <c r="H370" s="5">
        <v>40.9887640449438</v>
      </c>
      <c r="I370" s="5">
        <f>Table2[[#This Row],[T]]/1000 *1/(Table2[[#This Row],[mdot]]/1000000) * 1/9.80665</f>
        <v>2388.3946998031979</v>
      </c>
      <c r="J370" s="10">
        <f>(Table2[[#This Row],[T]]/1000)^2 /(2*Table2[[#This Row],[mdot]]/1000000 *Table2[[#This Row],[P]])</f>
        <v>0.42472579750243883</v>
      </c>
      <c r="K370" t="s">
        <v>59</v>
      </c>
      <c r="L370">
        <v>14</v>
      </c>
      <c r="M370">
        <v>83.798000000000002</v>
      </c>
      <c r="N370" s="4" t="s">
        <v>55</v>
      </c>
      <c r="P370" s="19" t="s">
        <v>171</v>
      </c>
    </row>
    <row r="371" spans="1:16">
      <c r="A371" t="s">
        <v>100</v>
      </c>
      <c r="B371" s="5">
        <v>1131.48518681274</v>
      </c>
      <c r="C371" s="5">
        <v>450.19762947965103</v>
      </c>
      <c r="D371" s="5">
        <v>72.569999999999993</v>
      </c>
      <c r="E371" s="5">
        <v>17.649999999999999</v>
      </c>
      <c r="F371" s="5">
        <v>25</v>
      </c>
      <c r="G371" s="5">
        <v>1.5</v>
      </c>
      <c r="H371" s="5">
        <v>40.6005853224652</v>
      </c>
      <c r="I371" s="5">
        <f>Table2[[#This Row],[T]]/1000 *1/(Table2[[#This Row],[mdot]]/1000000) * 1/9.80665</f>
        <v>2760.0716739807649</v>
      </c>
      <c r="J371" s="10">
        <f>(Table2[[#This Row],[T]]/1000)^2 /(2*Table2[[#This Row],[mdot]]/1000000 *Table2[[#This Row],[P]])</f>
        <v>0.48561764889152631</v>
      </c>
      <c r="K371" s="4" t="s">
        <v>52</v>
      </c>
      <c r="L371" s="4">
        <v>12.13</v>
      </c>
      <c r="M371" s="4">
        <v>131.29300000000001</v>
      </c>
      <c r="N371" s="4" t="s">
        <v>55</v>
      </c>
      <c r="P371" s="19" t="s">
        <v>171</v>
      </c>
    </row>
    <row r="372" spans="1:16">
      <c r="A372" t="s">
        <v>135</v>
      </c>
      <c r="B372" s="15">
        <v>1160.5</v>
      </c>
      <c r="C372" s="15">
        <v>400</v>
      </c>
      <c r="D372" s="5">
        <v>68</v>
      </c>
      <c r="G372" s="5">
        <v>2.5</v>
      </c>
      <c r="H372" s="14">
        <v>56.23</v>
      </c>
      <c r="I372" s="15">
        <v>2292.86</v>
      </c>
      <c r="J372" s="15">
        <v>0.54500000000000004</v>
      </c>
      <c r="K372" s="4" t="s">
        <v>52</v>
      </c>
      <c r="L372" s="4">
        <v>12.13</v>
      </c>
      <c r="M372" s="4">
        <v>131.29300000000001</v>
      </c>
      <c r="P372" s="21" t="s">
        <v>155</v>
      </c>
    </row>
    <row r="373" spans="1:16">
      <c r="A373" t="s">
        <v>135</v>
      </c>
      <c r="B373" s="15">
        <v>1164</v>
      </c>
      <c r="C373" s="15">
        <v>600</v>
      </c>
      <c r="D373" s="5">
        <v>68</v>
      </c>
      <c r="G373" s="5">
        <v>2</v>
      </c>
      <c r="H373" s="14">
        <v>47.3</v>
      </c>
      <c r="I373" s="15">
        <v>2410.71</v>
      </c>
      <c r="J373" s="15">
        <v>0.48049999999999998</v>
      </c>
      <c r="K373" s="4" t="s">
        <v>52</v>
      </c>
      <c r="L373" s="4">
        <v>12.13</v>
      </c>
      <c r="M373" s="4">
        <v>131.29300000000001</v>
      </c>
      <c r="P373" s="21" t="s">
        <v>155</v>
      </c>
    </row>
    <row r="374" spans="1:16">
      <c r="A374" t="s">
        <v>100</v>
      </c>
      <c r="B374" s="5">
        <v>1167.1283471837401</v>
      </c>
      <c r="C374" s="5">
        <v>299.909728051591</v>
      </c>
      <c r="D374" s="5">
        <v>72.569999999999993</v>
      </c>
      <c r="E374" s="5">
        <v>17.649999999999999</v>
      </c>
      <c r="F374" s="5">
        <v>25</v>
      </c>
      <c r="G374" s="5">
        <v>2.33</v>
      </c>
      <c r="H374" s="5">
        <v>51.4157303370786</v>
      </c>
      <c r="I374" s="5">
        <f>Table2[[#This Row],[T]]/1000 *1/(Table2[[#This Row],[mdot]]/1000000) * 1/9.80665</f>
        <v>2250.1911513656723</v>
      </c>
      <c r="J374" s="10">
        <f>(Table2[[#This Row],[T]]/1000)^2 /(2*Table2[[#This Row],[mdot]]/1000000 *Table2[[#This Row],[P]])</f>
        <v>0.48605731585828538</v>
      </c>
      <c r="K374" t="s">
        <v>59</v>
      </c>
      <c r="L374">
        <v>14</v>
      </c>
      <c r="M374">
        <v>83.798000000000002</v>
      </c>
      <c r="N374" s="4" t="s">
        <v>55</v>
      </c>
      <c r="P374" s="19" t="s">
        <v>171</v>
      </c>
    </row>
    <row r="375" spans="1:16">
      <c r="A375" t="s">
        <v>100</v>
      </c>
      <c r="B375" s="5">
        <v>1181.90212373037</v>
      </c>
      <c r="C375" s="5">
        <v>208.718404818057</v>
      </c>
      <c r="D375" s="5">
        <v>72.569999999999993</v>
      </c>
      <c r="E375" s="5">
        <v>17.649999999999999</v>
      </c>
      <c r="F375" s="5">
        <v>25</v>
      </c>
      <c r="G375" s="5">
        <v>3.12</v>
      </c>
      <c r="H375" s="5">
        <v>57.7078651685393</v>
      </c>
      <c r="I375" s="5">
        <f>Table2[[#This Row],[T]]/1000 *1/(Table2[[#This Row],[mdot]]/1000000) * 1/9.80665</f>
        <v>1886.0783887405062</v>
      </c>
      <c r="J375" s="10">
        <f>(Table2[[#This Row],[T]]/1000)^2 /(2*Table2[[#This Row],[mdot]]/1000000 *Table2[[#This Row],[P]])</f>
        <v>0.45154799073543828</v>
      </c>
      <c r="K375" t="s">
        <v>59</v>
      </c>
      <c r="L375">
        <v>14</v>
      </c>
      <c r="M375">
        <v>83.798000000000002</v>
      </c>
      <c r="N375" s="4" t="s">
        <v>55</v>
      </c>
      <c r="P375" s="19" t="s">
        <v>171</v>
      </c>
    </row>
    <row r="376" spans="1:16">
      <c r="A376" t="s">
        <v>67</v>
      </c>
      <c r="B376" s="5">
        <v>1187</v>
      </c>
      <c r="C376" s="5">
        <v>302</v>
      </c>
      <c r="D376" s="5">
        <v>75</v>
      </c>
      <c r="E376" s="5">
        <v>25</v>
      </c>
      <c r="F376" s="5">
        <v>21</v>
      </c>
      <c r="G376" s="5">
        <v>3.68</v>
      </c>
      <c r="H376" s="5">
        <v>54.307773344204797</v>
      </c>
      <c r="I376" s="5">
        <v>1514.60380528259</v>
      </c>
      <c r="J376" s="10">
        <f>(Table2[[#This Row],[T]]/1000)^2 /(2*Table2[[#This Row],[mdot]]/1000000 *Table2[[#This Row],[P]])</f>
        <v>0.33759457593191655</v>
      </c>
      <c r="K376" t="s">
        <v>59</v>
      </c>
      <c r="L376">
        <v>14</v>
      </c>
      <c r="M376">
        <v>83.798000000000002</v>
      </c>
      <c r="N376" s="1" t="s">
        <v>55</v>
      </c>
      <c r="P376" s="19" t="s">
        <v>68</v>
      </c>
    </row>
    <row r="377" spans="1:16">
      <c r="A377" t="s">
        <v>108</v>
      </c>
      <c r="B377" s="5">
        <v>1190</v>
      </c>
      <c r="C377" s="5">
        <v>299</v>
      </c>
      <c r="D377" s="5">
        <v>85</v>
      </c>
      <c r="E377" s="5">
        <v>15</v>
      </c>
      <c r="F377" s="5">
        <v>25</v>
      </c>
      <c r="G377" s="5">
        <v>4.66</v>
      </c>
      <c r="H377" s="5">
        <v>72.8</v>
      </c>
      <c r="I377" s="5">
        <v>1510</v>
      </c>
      <c r="J377" s="10">
        <f>(Table2[[#This Row],[T]]/1000)^2 /(2*Table2[[#This Row],[mdot]]/1000000 *Table2[[#This Row],[P]])</f>
        <v>0.47785912648321127</v>
      </c>
      <c r="K377" s="4" t="s">
        <v>52</v>
      </c>
      <c r="L377" s="4">
        <v>12.13</v>
      </c>
      <c r="M377" s="4">
        <v>131.29300000000001</v>
      </c>
      <c r="N377" t="s">
        <v>55</v>
      </c>
      <c r="P377" s="19" t="s">
        <v>109</v>
      </c>
    </row>
    <row r="378" spans="1:16">
      <c r="A378" t="s">
        <v>108</v>
      </c>
      <c r="B378" s="5">
        <v>1200</v>
      </c>
      <c r="C378" s="5">
        <v>300</v>
      </c>
      <c r="D378" s="5">
        <v>85</v>
      </c>
      <c r="E378" s="5">
        <v>15</v>
      </c>
      <c r="F378" s="5">
        <v>25</v>
      </c>
      <c r="G378" s="5">
        <v>4.38</v>
      </c>
      <c r="H378" s="5">
        <v>68.400000000000006</v>
      </c>
      <c r="I378" s="5">
        <v>1290</v>
      </c>
      <c r="J378" s="10">
        <f>(Table2[[#This Row],[T]]/1000)^2 /(2*Table2[[#This Row],[mdot]]/1000000 *Table2[[#This Row],[P]])</f>
        <v>0.44506849315068497</v>
      </c>
      <c r="K378" s="4" t="s">
        <v>52</v>
      </c>
      <c r="L378" s="4">
        <v>12.13</v>
      </c>
      <c r="M378" s="4">
        <v>131.29300000000001</v>
      </c>
      <c r="N378" t="s">
        <v>55</v>
      </c>
      <c r="P378" s="19" t="s">
        <v>109</v>
      </c>
    </row>
    <row r="379" spans="1:16">
      <c r="A379" t="s">
        <v>67</v>
      </c>
      <c r="B379" s="5">
        <v>1207</v>
      </c>
      <c r="C379" s="5">
        <v>302</v>
      </c>
      <c r="D379" s="15">
        <v>75</v>
      </c>
      <c r="E379" s="15">
        <v>25</v>
      </c>
      <c r="F379" s="15">
        <v>21</v>
      </c>
      <c r="G379" s="5">
        <v>4.99</v>
      </c>
      <c r="H379" s="5">
        <v>72.8</v>
      </c>
      <c r="I379" s="5">
        <v>1481</v>
      </c>
      <c r="J379" s="10">
        <f>(Table2[[#This Row],[T]]/1000)^2 /(2*Table2[[#This Row],[mdot]]/1000000 *Table2[[#This Row],[P]])</f>
        <v>0.43997190736070313</v>
      </c>
      <c r="K379" s="4" t="s">
        <v>52</v>
      </c>
      <c r="L379" s="4">
        <v>12.13</v>
      </c>
      <c r="M379" s="4">
        <v>131.29300000000001</v>
      </c>
      <c r="N379" s="1" t="s">
        <v>55</v>
      </c>
      <c r="P379" s="19" t="s">
        <v>68</v>
      </c>
    </row>
    <row r="380" spans="1:16">
      <c r="A380" t="s">
        <v>67</v>
      </c>
      <c r="B380" s="5">
        <v>1209</v>
      </c>
      <c r="C380" s="5">
        <v>242</v>
      </c>
      <c r="D380" s="5">
        <v>75</v>
      </c>
      <c r="E380" s="5">
        <v>25</v>
      </c>
      <c r="F380" s="5">
        <v>21</v>
      </c>
      <c r="G380" s="5">
        <v>4.5</v>
      </c>
      <c r="H380" s="5">
        <v>64.066083147970801</v>
      </c>
      <c r="I380" s="5">
        <v>1310.78853558948</v>
      </c>
      <c r="J380" s="10">
        <f>(Table2[[#This Row],[T]]/1000)^2 /(2*Table2[[#This Row],[mdot]]/1000000 *Table2[[#This Row],[P]])</f>
        <v>0.3772137680289227</v>
      </c>
      <c r="K380" t="s">
        <v>59</v>
      </c>
      <c r="L380">
        <v>14</v>
      </c>
      <c r="M380">
        <v>83.798000000000002</v>
      </c>
      <c r="N380" s="1" t="s">
        <v>55</v>
      </c>
      <c r="P380" s="19" t="s">
        <v>68</v>
      </c>
    </row>
    <row r="381" spans="1:16">
      <c r="A381" t="s">
        <v>67</v>
      </c>
      <c r="B381" s="5">
        <v>1213</v>
      </c>
      <c r="C381" s="5">
        <v>272</v>
      </c>
      <c r="D381" s="15">
        <v>75</v>
      </c>
      <c r="E381" s="15">
        <v>25</v>
      </c>
      <c r="F381" s="15">
        <v>21</v>
      </c>
      <c r="G381" s="5">
        <v>5.54</v>
      </c>
      <c r="H381" s="5">
        <v>75.8</v>
      </c>
      <c r="I381" s="5">
        <v>1389</v>
      </c>
      <c r="J381" s="10">
        <f>(Table2[[#This Row],[T]]/1000)^2 /(2*Table2[[#This Row],[mdot]]/1000000 *Table2[[#This Row],[P]])</f>
        <v>0.42750170386397651</v>
      </c>
      <c r="K381" s="4" t="s">
        <v>52</v>
      </c>
      <c r="L381" s="4">
        <v>12.13</v>
      </c>
      <c r="M381" s="4">
        <v>131.29300000000001</v>
      </c>
      <c r="N381" s="1" t="s">
        <v>55</v>
      </c>
      <c r="P381" s="19" t="s">
        <v>68</v>
      </c>
    </row>
    <row r="382" spans="1:16">
      <c r="A382" t="s">
        <v>135</v>
      </c>
      <c r="B382" s="15">
        <v>1215</v>
      </c>
      <c r="C382" s="15">
        <v>450</v>
      </c>
      <c r="D382" s="5">
        <v>68</v>
      </c>
      <c r="G382" s="5">
        <v>3.01</v>
      </c>
      <c r="H382" s="15">
        <v>66.39</v>
      </c>
      <c r="I382" s="15">
        <v>2248.5</v>
      </c>
      <c r="J382" s="15">
        <v>0.60270000000000001</v>
      </c>
      <c r="K382" s="4" t="s">
        <v>52</v>
      </c>
      <c r="L382" s="4">
        <v>12.13</v>
      </c>
      <c r="M382" s="4">
        <v>131.29300000000001</v>
      </c>
      <c r="P382" s="21" t="s">
        <v>155</v>
      </c>
    </row>
    <row r="383" spans="1:16">
      <c r="A383" t="s">
        <v>108</v>
      </c>
      <c r="B383" s="5">
        <v>1220</v>
      </c>
      <c r="C383" s="5">
        <v>300</v>
      </c>
      <c r="D383" s="5">
        <v>85</v>
      </c>
      <c r="E383" s="5">
        <v>15</v>
      </c>
      <c r="F383" s="5">
        <v>25</v>
      </c>
      <c r="G383" s="5">
        <v>4.7</v>
      </c>
      <c r="H383" s="5">
        <v>77.400000000000006</v>
      </c>
      <c r="I383" s="5">
        <v>1520</v>
      </c>
      <c r="J383" s="10">
        <f>(Table2[[#This Row],[T]]/1000)^2 /(2*Table2[[#This Row],[mdot]]/1000000 *Table2[[#This Row],[P]])</f>
        <v>0.52238925706313233</v>
      </c>
      <c r="K383" s="4" t="s">
        <v>52</v>
      </c>
      <c r="L383" s="4">
        <v>12.13</v>
      </c>
      <c r="M383" s="4">
        <v>131.29300000000001</v>
      </c>
      <c r="N383" t="s">
        <v>55</v>
      </c>
      <c r="P383" s="19" t="s">
        <v>109</v>
      </c>
    </row>
    <row r="384" spans="1:16">
      <c r="A384" t="s">
        <v>108</v>
      </c>
      <c r="B384" s="5">
        <v>1220</v>
      </c>
      <c r="C384" s="5">
        <v>300</v>
      </c>
      <c r="D384" s="5">
        <v>85</v>
      </c>
      <c r="E384" s="5">
        <v>15</v>
      </c>
      <c r="F384" s="5">
        <v>25</v>
      </c>
      <c r="G384" s="5">
        <v>4.7</v>
      </c>
      <c r="H384" s="5">
        <v>76.8</v>
      </c>
      <c r="I384" s="5">
        <v>1510</v>
      </c>
      <c r="J384" s="10">
        <f>(Table2[[#This Row],[T]]/1000)^2 /(2*Table2[[#This Row],[mdot]]/1000000 *Table2[[#This Row],[P]])</f>
        <v>0.51432159051273107</v>
      </c>
      <c r="K384" s="4" t="s">
        <v>52</v>
      </c>
      <c r="L384" s="4">
        <v>12.13</v>
      </c>
      <c r="M384" s="4">
        <v>131.29300000000001</v>
      </c>
      <c r="N384" t="s">
        <v>55</v>
      </c>
      <c r="P384" s="19" t="s">
        <v>109</v>
      </c>
    </row>
    <row r="385" spans="1:16">
      <c r="A385" t="s">
        <v>67</v>
      </c>
      <c r="B385" s="5">
        <v>1220</v>
      </c>
      <c r="C385" s="5">
        <v>272</v>
      </c>
      <c r="D385" s="5">
        <v>75</v>
      </c>
      <c r="E385" s="5">
        <v>25</v>
      </c>
      <c r="F385" s="5">
        <v>21</v>
      </c>
      <c r="G385" s="5">
        <v>4.09</v>
      </c>
      <c r="H385" s="5">
        <v>64.066083147970801</v>
      </c>
      <c r="I385" s="5">
        <v>1433.94621405047</v>
      </c>
      <c r="J385" s="10">
        <f>(Table2[[#This Row],[T]]/1000)^2 /(2*Table2[[#This Row],[mdot]]/1000000 *Table2[[#This Row],[P]])</f>
        <v>0.41128532305129539</v>
      </c>
      <c r="K385" t="s">
        <v>59</v>
      </c>
      <c r="L385">
        <v>14</v>
      </c>
      <c r="M385">
        <v>83.798000000000002</v>
      </c>
      <c r="N385" s="1" t="s">
        <v>55</v>
      </c>
      <c r="P385" s="19" t="s">
        <v>68</v>
      </c>
    </row>
    <row r="386" spans="1:16">
      <c r="A386" t="s">
        <v>135</v>
      </c>
      <c r="B386" s="15">
        <v>1221.75</v>
      </c>
      <c r="C386" s="15">
        <v>450</v>
      </c>
      <c r="D386" s="5">
        <v>68</v>
      </c>
      <c r="G386" s="5">
        <v>3.01</v>
      </c>
      <c r="H386" s="15">
        <v>65.69</v>
      </c>
      <c r="I386" s="15">
        <v>2224.58</v>
      </c>
      <c r="J386" s="15">
        <v>0.5867</v>
      </c>
      <c r="K386" s="4" t="s">
        <v>52</v>
      </c>
      <c r="L386" s="4">
        <v>12.13</v>
      </c>
      <c r="M386" s="4">
        <v>131.29300000000001</v>
      </c>
      <c r="P386" s="21" t="s">
        <v>155</v>
      </c>
    </row>
    <row r="387" spans="1:16">
      <c r="A387" t="s">
        <v>135</v>
      </c>
      <c r="B387" s="15">
        <v>1234</v>
      </c>
      <c r="C387" s="15">
        <v>700</v>
      </c>
      <c r="D387" s="5">
        <v>68</v>
      </c>
      <c r="G387" s="5">
        <v>1.63</v>
      </c>
      <c r="H387" s="14">
        <v>39.42</v>
      </c>
      <c r="I387" s="15">
        <v>2464.94</v>
      </c>
      <c r="J387" s="15">
        <v>0.38619999999999999</v>
      </c>
      <c r="K387" s="4" t="s">
        <v>52</v>
      </c>
      <c r="L387" s="4">
        <v>12.13</v>
      </c>
      <c r="M387" s="4">
        <v>131.29300000000001</v>
      </c>
      <c r="P387" s="21" t="s">
        <v>155</v>
      </c>
    </row>
    <row r="388" spans="1:16" hidden="1">
      <c r="A388" s="1" t="s">
        <v>135</v>
      </c>
      <c r="B388" s="5">
        <v>1242</v>
      </c>
      <c r="C388" s="5">
        <v>600</v>
      </c>
      <c r="D388" s="15">
        <v>69.8</v>
      </c>
      <c r="E388" s="15">
        <v>10</v>
      </c>
      <c r="F388" s="15">
        <v>10</v>
      </c>
      <c r="G388" s="5">
        <v>2.5</v>
      </c>
      <c r="H388" s="5">
        <v>55.5</v>
      </c>
      <c r="I388" s="5">
        <v>2264</v>
      </c>
      <c r="J388" s="5">
        <v>0.5</v>
      </c>
      <c r="K388"/>
      <c r="L388"/>
      <c r="M388"/>
      <c r="N388" s="1" t="s">
        <v>55</v>
      </c>
      <c r="P388" t="s">
        <v>136</v>
      </c>
    </row>
    <row r="389" spans="1:16">
      <c r="A389" t="s">
        <v>63</v>
      </c>
      <c r="B389" s="5">
        <v>1242</v>
      </c>
      <c r="C389" s="5">
        <v>300.60000000000002</v>
      </c>
      <c r="D389" s="5">
        <f>123+25/2</f>
        <v>135.5</v>
      </c>
      <c r="E389" s="5">
        <v>25</v>
      </c>
      <c r="F389" s="5">
        <v>38</v>
      </c>
      <c r="G389" s="5">
        <v>4.9800000000000004</v>
      </c>
      <c r="H389" s="5">
        <v>75.2</v>
      </c>
      <c r="I389" s="5">
        <v>1539</v>
      </c>
      <c r="J389" s="10">
        <v>0.45700000000000002</v>
      </c>
      <c r="K389" s="4" t="s">
        <v>52</v>
      </c>
      <c r="L389" s="4">
        <v>12.13</v>
      </c>
      <c r="M389" s="4">
        <v>131.29300000000001</v>
      </c>
      <c r="N389" t="s">
        <v>55</v>
      </c>
      <c r="O389" s="2"/>
      <c r="P389" s="19" t="s">
        <v>172</v>
      </c>
    </row>
    <row r="390" spans="1:16">
      <c r="A390" t="s">
        <v>67</v>
      </c>
      <c r="B390" s="5">
        <v>1242</v>
      </c>
      <c r="C390" s="5">
        <v>363</v>
      </c>
      <c r="D390" s="5">
        <v>75</v>
      </c>
      <c r="E390" s="5">
        <v>25</v>
      </c>
      <c r="F390" s="5">
        <v>21</v>
      </c>
      <c r="G390" s="5">
        <v>3.27</v>
      </c>
      <c r="H390" s="5">
        <v>54.206809401491597</v>
      </c>
      <c r="I390" s="5">
        <v>1692.6534312875799</v>
      </c>
      <c r="J390" s="10">
        <f>(Table2[[#This Row],[T]]/1000)^2 /(2*Table2[[#This Row],[mdot]]/1000000 *Table2[[#This Row],[P]])</f>
        <v>0.36174983939902078</v>
      </c>
      <c r="K390" t="s">
        <v>59</v>
      </c>
      <c r="L390">
        <v>14</v>
      </c>
      <c r="M390">
        <v>83.798000000000002</v>
      </c>
      <c r="N390" s="1" t="s">
        <v>55</v>
      </c>
      <c r="P390" s="19" t="s">
        <v>68</v>
      </c>
    </row>
    <row r="391" spans="1:16">
      <c r="A391" t="s">
        <v>63</v>
      </c>
      <c r="B391" s="5">
        <v>1247</v>
      </c>
      <c r="C391" s="5">
        <v>300.60000000000002</v>
      </c>
      <c r="D391" s="5">
        <f t="shared" ref="D391:D397" si="0">123+25/2</f>
        <v>135.5</v>
      </c>
      <c r="E391" s="5">
        <v>25</v>
      </c>
      <c r="F391" s="5">
        <v>38</v>
      </c>
      <c r="G391" s="5">
        <v>4.9800000000000004</v>
      </c>
      <c r="H391" s="5">
        <v>75.599999999999994</v>
      </c>
      <c r="I391" s="5">
        <v>1548</v>
      </c>
      <c r="J391" s="10">
        <v>0.46100000000000002</v>
      </c>
      <c r="K391" s="4" t="s">
        <v>52</v>
      </c>
      <c r="L391" s="4">
        <v>12.13</v>
      </c>
      <c r="M391" s="4">
        <v>131.29300000000001</v>
      </c>
      <c r="N391" t="s">
        <v>55</v>
      </c>
      <c r="O391" s="2"/>
      <c r="P391" s="19" t="s">
        <v>172</v>
      </c>
    </row>
    <row r="392" spans="1:16">
      <c r="A392" t="s">
        <v>64</v>
      </c>
      <c r="B392" s="5">
        <v>1249</v>
      </c>
      <c r="C392" s="5">
        <v>300.3</v>
      </c>
      <c r="D392" s="5">
        <f t="shared" si="0"/>
        <v>135.5</v>
      </c>
      <c r="E392" s="5">
        <v>25</v>
      </c>
      <c r="F392" s="5">
        <v>38</v>
      </c>
      <c r="G392" s="5">
        <v>5</v>
      </c>
      <c r="H392" s="5">
        <v>83.3</v>
      </c>
      <c r="I392" s="5">
        <v>1700</v>
      </c>
      <c r="J392" s="10">
        <v>0.55500000000000005</v>
      </c>
      <c r="K392" s="4" t="s">
        <v>52</v>
      </c>
      <c r="L392" s="4">
        <v>12.13</v>
      </c>
      <c r="M392" s="4">
        <v>131.29300000000001</v>
      </c>
      <c r="N392" t="s">
        <v>55</v>
      </c>
      <c r="P392" s="19" t="s">
        <v>172</v>
      </c>
    </row>
    <row r="393" spans="1:16">
      <c r="A393" t="s">
        <v>63</v>
      </c>
      <c r="B393" s="5">
        <v>1250</v>
      </c>
      <c r="C393" s="5">
        <v>300.10000000000002</v>
      </c>
      <c r="D393" s="5">
        <f t="shared" si="0"/>
        <v>135.5</v>
      </c>
      <c r="E393" s="5">
        <v>25</v>
      </c>
      <c r="F393" s="5">
        <v>38</v>
      </c>
      <c r="G393" s="5">
        <v>4.9800000000000004</v>
      </c>
      <c r="H393" s="5">
        <v>74.099999999999994</v>
      </c>
      <c r="I393" s="5">
        <v>1517</v>
      </c>
      <c r="J393" s="10">
        <v>0.441</v>
      </c>
      <c r="K393" s="4" t="s">
        <v>52</v>
      </c>
      <c r="L393" s="4">
        <v>12.13</v>
      </c>
      <c r="M393" s="4">
        <v>131.29300000000001</v>
      </c>
      <c r="N393" t="s">
        <v>55</v>
      </c>
      <c r="O393" s="2"/>
      <c r="P393" s="19" t="s">
        <v>172</v>
      </c>
    </row>
    <row r="394" spans="1:16">
      <c r="A394" t="s">
        <v>64</v>
      </c>
      <c r="B394" s="5">
        <v>1252</v>
      </c>
      <c r="C394" s="5">
        <v>300.3</v>
      </c>
      <c r="D394" s="5">
        <f t="shared" si="0"/>
        <v>135.5</v>
      </c>
      <c r="E394" s="5">
        <v>25</v>
      </c>
      <c r="F394" s="5">
        <v>38</v>
      </c>
      <c r="G394" s="5">
        <v>5</v>
      </c>
      <c r="H394" s="5">
        <v>82.6</v>
      </c>
      <c r="I394" s="5">
        <v>1680</v>
      </c>
      <c r="J394" s="10">
        <v>0.54500000000000004</v>
      </c>
      <c r="K394" s="4" t="s">
        <v>52</v>
      </c>
      <c r="L394" s="4">
        <v>12.13</v>
      </c>
      <c r="M394" s="4">
        <v>131.29300000000001</v>
      </c>
      <c r="N394" t="s">
        <v>55</v>
      </c>
      <c r="P394" s="19" t="s">
        <v>172</v>
      </c>
    </row>
    <row r="395" spans="1:16">
      <c r="A395" t="s">
        <v>63</v>
      </c>
      <c r="B395" s="5">
        <v>1255</v>
      </c>
      <c r="C395" s="5">
        <v>300.10000000000002</v>
      </c>
      <c r="D395" s="5">
        <f t="shared" si="0"/>
        <v>135.5</v>
      </c>
      <c r="E395" s="5">
        <v>25</v>
      </c>
      <c r="F395" s="5">
        <v>38</v>
      </c>
      <c r="G395" s="5">
        <v>5</v>
      </c>
      <c r="H395" s="5">
        <v>75</v>
      </c>
      <c r="I395" s="5">
        <v>1530</v>
      </c>
      <c r="J395" s="10">
        <v>0.44900000000000001</v>
      </c>
      <c r="K395" s="4" t="s">
        <v>52</v>
      </c>
      <c r="L395" s="4">
        <v>12.13</v>
      </c>
      <c r="M395" s="4">
        <v>131.29300000000001</v>
      </c>
      <c r="N395" t="s">
        <v>55</v>
      </c>
      <c r="O395" s="2"/>
      <c r="P395" s="19" t="s">
        <v>172</v>
      </c>
    </row>
    <row r="396" spans="1:16">
      <c r="A396" t="s">
        <v>63</v>
      </c>
      <c r="B396" s="5">
        <v>1257</v>
      </c>
      <c r="C396" s="5">
        <v>300.5</v>
      </c>
      <c r="D396" s="5">
        <f t="shared" si="0"/>
        <v>135.5</v>
      </c>
      <c r="E396" s="5">
        <v>25</v>
      </c>
      <c r="F396" s="5">
        <v>38</v>
      </c>
      <c r="G396" s="5">
        <v>4.9800000000000004</v>
      </c>
      <c r="H396" s="5">
        <v>75.900000000000006</v>
      </c>
      <c r="I396" s="5">
        <v>1554</v>
      </c>
      <c r="J396" s="10">
        <v>0.46100000000000002</v>
      </c>
      <c r="K396" s="4" t="s">
        <v>52</v>
      </c>
      <c r="L396" s="4">
        <v>12.13</v>
      </c>
      <c r="M396" s="4">
        <v>131.29300000000001</v>
      </c>
      <c r="N396" t="s">
        <v>55</v>
      </c>
      <c r="O396" s="2"/>
      <c r="P396" s="19" t="s">
        <v>172</v>
      </c>
    </row>
    <row r="397" spans="1:16">
      <c r="A397" t="s">
        <v>65</v>
      </c>
      <c r="B397" s="5">
        <v>1257</v>
      </c>
      <c r="C397" s="5">
        <v>300.10000000000002</v>
      </c>
      <c r="D397" s="5">
        <f t="shared" si="0"/>
        <v>135.5</v>
      </c>
      <c r="E397" s="5">
        <v>25</v>
      </c>
      <c r="F397" s="5">
        <v>38</v>
      </c>
      <c r="G397" s="5">
        <v>5.05</v>
      </c>
      <c r="H397" s="5">
        <v>80.900000000000006</v>
      </c>
      <c r="I397" s="5">
        <v>1630</v>
      </c>
      <c r="J397" s="10">
        <v>0.51500000000000001</v>
      </c>
      <c r="K397" s="4" t="s">
        <v>52</v>
      </c>
      <c r="L397" s="4">
        <v>12.13</v>
      </c>
      <c r="M397" s="4">
        <v>131.29300000000001</v>
      </c>
      <c r="N397" t="s">
        <v>55</v>
      </c>
      <c r="P397" s="19" t="s">
        <v>172</v>
      </c>
    </row>
    <row r="398" spans="1:16">
      <c r="A398" t="s">
        <v>135</v>
      </c>
      <c r="B398" s="15">
        <v>1257.5</v>
      </c>
      <c r="C398" s="15">
        <v>500</v>
      </c>
      <c r="D398" s="5">
        <v>68</v>
      </c>
      <c r="G398" s="5">
        <v>2.76</v>
      </c>
      <c r="H398" s="15">
        <v>62.66</v>
      </c>
      <c r="I398" s="15">
        <v>2314.17</v>
      </c>
      <c r="J398" s="15">
        <v>0.56559999999999999</v>
      </c>
      <c r="K398" s="4" t="s">
        <v>52</v>
      </c>
      <c r="L398" s="4">
        <v>12.13</v>
      </c>
      <c r="M398" s="4">
        <v>131.29300000000001</v>
      </c>
      <c r="P398" s="21" t="s">
        <v>155</v>
      </c>
    </row>
    <row r="399" spans="1:16">
      <c r="A399" t="s">
        <v>63</v>
      </c>
      <c r="B399" s="5">
        <v>1259</v>
      </c>
      <c r="C399" s="5">
        <v>300</v>
      </c>
      <c r="D399" s="5">
        <f>123+25/2</f>
        <v>135.5</v>
      </c>
      <c r="E399" s="5">
        <v>25</v>
      </c>
      <c r="F399" s="5">
        <v>38</v>
      </c>
      <c r="G399" s="5">
        <v>4.9800000000000004</v>
      </c>
      <c r="H399" s="5">
        <v>74.2</v>
      </c>
      <c r="I399" s="5">
        <v>1519</v>
      </c>
      <c r="J399" s="10">
        <v>0.439</v>
      </c>
      <c r="K399" s="4" t="s">
        <v>52</v>
      </c>
      <c r="L399" s="4">
        <v>12.13</v>
      </c>
      <c r="M399" s="4">
        <v>131.29300000000001</v>
      </c>
      <c r="N399" t="s">
        <v>55</v>
      </c>
      <c r="P399" s="19" t="s">
        <v>172</v>
      </c>
    </row>
    <row r="400" spans="1:16">
      <c r="A400" t="s">
        <v>65</v>
      </c>
      <c r="B400" s="5">
        <v>1260</v>
      </c>
      <c r="C400" s="5">
        <v>300.10000000000002</v>
      </c>
      <c r="D400" s="5">
        <f>123+25/2</f>
        <v>135.5</v>
      </c>
      <c r="E400" s="5">
        <v>25</v>
      </c>
      <c r="F400" s="5">
        <v>38</v>
      </c>
      <c r="G400" s="5">
        <v>5.05</v>
      </c>
      <c r="H400" s="5">
        <v>81.3</v>
      </c>
      <c r="I400" s="5">
        <v>1640</v>
      </c>
      <c r="J400" s="10">
        <v>0.51900000000000002</v>
      </c>
      <c r="K400" s="4" t="s">
        <v>52</v>
      </c>
      <c r="L400" s="4">
        <v>12.13</v>
      </c>
      <c r="M400" s="4">
        <v>131.29300000000001</v>
      </c>
      <c r="N400" t="s">
        <v>55</v>
      </c>
      <c r="P400" s="19" t="s">
        <v>172</v>
      </c>
    </row>
    <row r="401" spans="1:16">
      <c r="A401" t="s">
        <v>63</v>
      </c>
      <c r="B401" s="5">
        <v>1262</v>
      </c>
      <c r="C401" s="5">
        <v>300.5</v>
      </c>
      <c r="D401" s="5">
        <f>123+25/2</f>
        <v>135.5</v>
      </c>
      <c r="E401" s="5">
        <v>25</v>
      </c>
      <c r="F401" s="5">
        <v>38</v>
      </c>
      <c r="G401" s="5">
        <v>4.9800000000000004</v>
      </c>
      <c r="H401" s="5">
        <v>75.3</v>
      </c>
      <c r="I401" s="5">
        <v>1542</v>
      </c>
      <c r="J401" s="10">
        <v>0.45200000000000001</v>
      </c>
      <c r="K401" s="4" t="s">
        <v>52</v>
      </c>
      <c r="L401" s="4">
        <v>12.13</v>
      </c>
      <c r="M401" s="4">
        <v>131.29300000000001</v>
      </c>
      <c r="N401" t="s">
        <v>55</v>
      </c>
      <c r="O401" s="2"/>
      <c r="P401" s="19" t="s">
        <v>172</v>
      </c>
    </row>
    <row r="402" spans="1:16">
      <c r="A402" t="s">
        <v>65</v>
      </c>
      <c r="B402" s="5">
        <v>1264</v>
      </c>
      <c r="C402" s="5">
        <v>300.2</v>
      </c>
      <c r="D402" s="5">
        <f>123+25/2</f>
        <v>135.5</v>
      </c>
      <c r="E402" s="5">
        <v>25</v>
      </c>
      <c r="F402" s="5">
        <v>38</v>
      </c>
      <c r="G402" s="5">
        <v>5</v>
      </c>
      <c r="H402" s="5">
        <v>81.2</v>
      </c>
      <c r="I402" s="5">
        <v>1660</v>
      </c>
      <c r="J402" s="10">
        <v>0.52200000000000002</v>
      </c>
      <c r="K402" s="4" t="s">
        <v>52</v>
      </c>
      <c r="L402" s="4">
        <v>12.13</v>
      </c>
      <c r="M402" s="4">
        <v>131.29300000000001</v>
      </c>
      <c r="N402" t="s">
        <v>55</v>
      </c>
      <c r="P402" s="19" t="s">
        <v>172</v>
      </c>
    </row>
    <row r="403" spans="1:16">
      <c r="A403" t="s">
        <v>135</v>
      </c>
      <c r="B403" s="5">
        <v>1265</v>
      </c>
      <c r="C403" s="5">
        <v>550</v>
      </c>
      <c r="D403" s="5">
        <v>68</v>
      </c>
      <c r="G403" s="5">
        <v>2.5099999999999998</v>
      </c>
      <c r="H403" s="5">
        <v>61.23</v>
      </c>
      <c r="I403" s="5">
        <v>2486.83</v>
      </c>
      <c r="J403" s="10">
        <v>0.59040000000000004</v>
      </c>
      <c r="K403" s="4" t="s">
        <v>52</v>
      </c>
      <c r="L403" s="4">
        <v>12.13</v>
      </c>
      <c r="M403" s="4">
        <v>131.29300000000001</v>
      </c>
      <c r="P403" s="21" t="s">
        <v>155</v>
      </c>
    </row>
    <row r="404" spans="1:16">
      <c r="A404" t="s">
        <v>135</v>
      </c>
      <c r="B404" s="15">
        <v>1265</v>
      </c>
      <c r="C404" s="15">
        <v>500</v>
      </c>
      <c r="D404" s="5">
        <v>68</v>
      </c>
      <c r="G404" s="5">
        <v>2.5</v>
      </c>
      <c r="H404" s="14">
        <v>59.91</v>
      </c>
      <c r="I404" s="15">
        <v>2442.86</v>
      </c>
      <c r="J404" s="15">
        <v>0.5675</v>
      </c>
      <c r="K404" s="4" t="s">
        <v>52</v>
      </c>
      <c r="L404" s="4">
        <v>12.13</v>
      </c>
      <c r="M404" s="4">
        <v>131.29300000000001</v>
      </c>
      <c r="P404" s="21" t="s">
        <v>155</v>
      </c>
    </row>
    <row r="405" spans="1:16">
      <c r="A405" t="s">
        <v>100</v>
      </c>
      <c r="B405" s="5">
        <v>1265.0046168051699</v>
      </c>
      <c r="C405" s="5">
        <v>324.25983664441497</v>
      </c>
      <c r="D405" s="5">
        <v>72.569999999999993</v>
      </c>
      <c r="E405" s="5">
        <v>17.649999999999999</v>
      </c>
      <c r="F405" s="5">
        <v>25</v>
      </c>
      <c r="G405" s="5">
        <v>2.33</v>
      </c>
      <c r="H405" s="5">
        <v>53.5730337078651</v>
      </c>
      <c r="I405" s="5">
        <f>Table2[[#This Row],[T]]/1000 *1/(Table2[[#This Row],[mdot]]/1000000) * 1/9.80665</f>
        <v>2344.6047661082875</v>
      </c>
      <c r="J405" s="10">
        <f>(Table2[[#This Row],[T]]/1000)^2 /(2*Table2[[#This Row],[mdot]]/1000000 *Table2[[#This Row],[P]])</f>
        <v>0.48687161206402813</v>
      </c>
      <c r="K405" t="s">
        <v>59</v>
      </c>
      <c r="L405">
        <v>14</v>
      </c>
      <c r="M405">
        <v>83.798000000000002</v>
      </c>
      <c r="N405" s="4" t="s">
        <v>55</v>
      </c>
      <c r="P405" s="19" t="s">
        <v>171</v>
      </c>
    </row>
    <row r="406" spans="1:16">
      <c r="A406" t="s">
        <v>65</v>
      </c>
      <c r="B406" s="5">
        <v>1267</v>
      </c>
      <c r="C406" s="5">
        <v>300.2</v>
      </c>
      <c r="D406" s="5">
        <f>123+25/2</f>
        <v>135.5</v>
      </c>
      <c r="E406" s="5">
        <v>25</v>
      </c>
      <c r="F406" s="5">
        <v>38</v>
      </c>
      <c r="G406" s="5">
        <v>5</v>
      </c>
      <c r="H406" s="5">
        <v>81.8</v>
      </c>
      <c r="I406" s="5">
        <v>1670</v>
      </c>
      <c r="J406" s="10">
        <v>0.52800000000000002</v>
      </c>
      <c r="K406" s="4" t="s">
        <v>52</v>
      </c>
      <c r="L406" s="4">
        <v>12.13</v>
      </c>
      <c r="M406" s="4">
        <v>131.29300000000001</v>
      </c>
      <c r="N406" t="s">
        <v>55</v>
      </c>
      <c r="P406" s="19" t="s">
        <v>172</v>
      </c>
    </row>
    <row r="407" spans="1:16">
      <c r="A407" t="s">
        <v>65</v>
      </c>
      <c r="B407" s="5">
        <v>1270</v>
      </c>
      <c r="C407" s="5">
        <v>300.2</v>
      </c>
      <c r="D407" s="5">
        <f>123+25/2</f>
        <v>135.5</v>
      </c>
      <c r="E407" s="5">
        <v>25</v>
      </c>
      <c r="F407" s="5">
        <v>38</v>
      </c>
      <c r="G407" s="5">
        <v>4.99</v>
      </c>
      <c r="H407" s="5">
        <v>80.7</v>
      </c>
      <c r="I407" s="5">
        <v>1650</v>
      </c>
      <c r="J407" s="10">
        <v>0.51400000000000001</v>
      </c>
      <c r="K407" s="4" t="s">
        <v>52</v>
      </c>
      <c r="L407" s="4">
        <v>12.13</v>
      </c>
      <c r="M407" s="4">
        <v>131.29300000000001</v>
      </c>
      <c r="N407" t="s">
        <v>55</v>
      </c>
      <c r="P407" s="19" t="s">
        <v>172</v>
      </c>
    </row>
    <row r="408" spans="1:16">
      <c r="A408" t="s">
        <v>108</v>
      </c>
      <c r="B408" s="5">
        <v>1270</v>
      </c>
      <c r="C408" s="5">
        <v>299</v>
      </c>
      <c r="D408" s="5">
        <v>85</v>
      </c>
      <c r="E408" s="5">
        <v>15</v>
      </c>
      <c r="F408" s="5">
        <v>25</v>
      </c>
      <c r="G408" s="5">
        <v>4.93</v>
      </c>
      <c r="H408" s="5">
        <v>78.2</v>
      </c>
      <c r="I408" s="5">
        <v>1540</v>
      </c>
      <c r="J408" s="10">
        <f>(Table2[[#This Row],[T]]/1000)^2 /(2*Table2[[#This Row],[mdot]]/1000000 *Table2[[#This Row],[P]])</f>
        <v>0.48835188704860177</v>
      </c>
      <c r="K408" s="4" t="s">
        <v>52</v>
      </c>
      <c r="L408" s="4">
        <v>12.13</v>
      </c>
      <c r="M408" s="4">
        <v>131.29300000000001</v>
      </c>
      <c r="N408" t="s">
        <v>55</v>
      </c>
      <c r="P408" s="19" t="s">
        <v>109</v>
      </c>
    </row>
    <row r="409" spans="1:16">
      <c r="A409" t="s">
        <v>108</v>
      </c>
      <c r="B409" s="5">
        <v>1270</v>
      </c>
      <c r="C409" s="5">
        <v>300</v>
      </c>
      <c r="D409" s="5">
        <v>85</v>
      </c>
      <c r="E409" s="5">
        <v>15</v>
      </c>
      <c r="F409" s="5">
        <v>25</v>
      </c>
      <c r="G409" s="5">
        <v>4.6399999999999997</v>
      </c>
      <c r="H409" s="5">
        <v>73.7</v>
      </c>
      <c r="I409" s="5">
        <v>1320</v>
      </c>
      <c r="J409" s="10">
        <f>(Table2[[#This Row],[T]]/1000)^2 /(2*Table2[[#This Row],[mdot]]/1000000 *Table2[[#This Row],[P]])</f>
        <v>0.46087513575889227</v>
      </c>
      <c r="K409" s="4" t="s">
        <v>52</v>
      </c>
      <c r="L409" s="4">
        <v>12.13</v>
      </c>
      <c r="M409" s="4">
        <v>131.29300000000001</v>
      </c>
      <c r="N409" t="s">
        <v>55</v>
      </c>
      <c r="P409" s="19" t="s">
        <v>109</v>
      </c>
    </row>
    <row r="410" spans="1:16">
      <c r="A410" t="s">
        <v>135</v>
      </c>
      <c r="B410" s="15">
        <v>1272</v>
      </c>
      <c r="C410" s="15">
        <v>600</v>
      </c>
      <c r="D410" s="5">
        <v>68</v>
      </c>
      <c r="G410" s="5">
        <v>2</v>
      </c>
      <c r="H410" s="14">
        <v>48.87</v>
      </c>
      <c r="I410" s="15">
        <v>2491.0700000000002</v>
      </c>
      <c r="J410" s="15">
        <v>0.46949999999999997</v>
      </c>
      <c r="K410" s="4" t="s">
        <v>52</v>
      </c>
      <c r="L410" s="4">
        <v>12.13</v>
      </c>
      <c r="M410" s="4">
        <v>131.29300000000001</v>
      </c>
      <c r="P410" s="21" t="s">
        <v>155</v>
      </c>
    </row>
    <row r="411" spans="1:16">
      <c r="A411" t="s">
        <v>108</v>
      </c>
      <c r="B411" s="5">
        <v>1280</v>
      </c>
      <c r="C411" s="5">
        <v>301</v>
      </c>
      <c r="D411" s="5">
        <v>85</v>
      </c>
      <c r="E411" s="5">
        <v>15</v>
      </c>
      <c r="F411" s="5">
        <v>25</v>
      </c>
      <c r="G411" s="5">
        <v>4.96</v>
      </c>
      <c r="H411" s="5">
        <v>77.8</v>
      </c>
      <c r="I411" s="5">
        <v>1520</v>
      </c>
      <c r="J411" s="10">
        <f>(Table2[[#This Row],[T]]/1000)^2 /(2*Table2[[#This Row],[mdot]]/1000000 *Table2[[#This Row],[P]])</f>
        <v>0.47669165826612897</v>
      </c>
      <c r="K411" s="4" t="s">
        <v>52</v>
      </c>
      <c r="L411" s="4">
        <v>12.13</v>
      </c>
      <c r="M411" s="4">
        <v>131.29300000000001</v>
      </c>
      <c r="N411" t="s">
        <v>55</v>
      </c>
      <c r="P411" s="19" t="s">
        <v>109</v>
      </c>
    </row>
    <row r="412" spans="1:16">
      <c r="A412" t="s">
        <v>63</v>
      </c>
      <c r="B412" s="5">
        <v>1297</v>
      </c>
      <c r="C412" s="5">
        <v>299.89999999999998</v>
      </c>
      <c r="D412" s="5">
        <f>123+25/2</f>
        <v>135.5</v>
      </c>
      <c r="E412" s="5">
        <v>25</v>
      </c>
      <c r="F412" s="5">
        <v>38</v>
      </c>
      <c r="G412" s="5">
        <v>4.9800000000000004</v>
      </c>
      <c r="H412" s="5">
        <v>71.099999999999994</v>
      </c>
      <c r="I412" s="5">
        <v>1454</v>
      </c>
      <c r="J412" s="10">
        <v>0.39100000000000001</v>
      </c>
      <c r="K412" s="4" t="s">
        <v>52</v>
      </c>
      <c r="L412" s="4">
        <v>12.13</v>
      </c>
      <c r="M412" s="4">
        <v>131.29300000000001</v>
      </c>
      <c r="N412" t="s">
        <v>55</v>
      </c>
      <c r="P412" s="19" t="s">
        <v>172</v>
      </c>
    </row>
    <row r="413" spans="1:16">
      <c r="A413" t="s">
        <v>67</v>
      </c>
      <c r="B413" s="5">
        <v>1306</v>
      </c>
      <c r="C413" s="5">
        <v>332</v>
      </c>
      <c r="D413" s="5">
        <v>75</v>
      </c>
      <c r="E413" s="5">
        <v>25</v>
      </c>
      <c r="F413" s="5">
        <v>21</v>
      </c>
      <c r="G413" s="5">
        <v>3.68</v>
      </c>
      <c r="H413" s="5">
        <v>59.075586560246798</v>
      </c>
      <c r="I413" s="5">
        <v>1649.78563721214</v>
      </c>
      <c r="J413" s="10">
        <f>(Table2[[#This Row],[T]]/1000)^2 /(2*Table2[[#This Row],[mdot]]/1000000 *Table2[[#This Row],[P]])</f>
        <v>0.36307395293432609</v>
      </c>
      <c r="K413" t="s">
        <v>59</v>
      </c>
      <c r="L413">
        <v>14</v>
      </c>
      <c r="M413">
        <v>83.798000000000002</v>
      </c>
      <c r="N413" s="1" t="s">
        <v>55</v>
      </c>
      <c r="P413" s="19" t="s">
        <v>68</v>
      </c>
    </row>
    <row r="414" spans="1:16">
      <c r="A414" t="s">
        <v>64</v>
      </c>
      <c r="B414" s="5">
        <v>1324</v>
      </c>
      <c r="C414" s="5">
        <v>300.3</v>
      </c>
      <c r="D414" s="5">
        <f>123+25/2</f>
        <v>135.5</v>
      </c>
      <c r="E414" s="5">
        <v>25</v>
      </c>
      <c r="F414" s="5">
        <v>38</v>
      </c>
      <c r="G414" s="5">
        <v>5.37</v>
      </c>
      <c r="H414" s="5">
        <v>89.9</v>
      </c>
      <c r="I414" s="5">
        <v>1710</v>
      </c>
      <c r="J414" s="10">
        <v>0.56799999999999995</v>
      </c>
      <c r="K414" s="4" t="s">
        <v>52</v>
      </c>
      <c r="L414" s="4">
        <v>12.13</v>
      </c>
      <c r="M414" s="4">
        <v>131.29300000000001</v>
      </c>
      <c r="N414" t="s">
        <v>55</v>
      </c>
      <c r="P414" s="19" t="s">
        <v>172</v>
      </c>
    </row>
    <row r="415" spans="1:16">
      <c r="A415" t="s">
        <v>100</v>
      </c>
      <c r="B415" s="5">
        <v>1324.09972299168</v>
      </c>
      <c r="C415" s="5">
        <v>236.19138985489801</v>
      </c>
      <c r="D415" s="5">
        <v>72.569999999999993</v>
      </c>
      <c r="E415" s="5">
        <v>17.649999999999999</v>
      </c>
      <c r="F415" s="5">
        <v>25</v>
      </c>
      <c r="G415" s="5">
        <v>3.12</v>
      </c>
      <c r="H415" s="5">
        <v>65.258426966292106</v>
      </c>
      <c r="I415" s="5">
        <f>Table2[[#This Row],[T]]/1000 *1/(Table2[[#This Row],[mdot]]/1000000) * 1/9.80665</f>
        <v>2132.8550003514133</v>
      </c>
      <c r="J415" s="10">
        <f>(Table2[[#This Row],[T]]/1000)^2 /(2*Table2[[#This Row],[mdot]]/1000000 *Table2[[#This Row],[P]])</f>
        <v>0.51542789357750096</v>
      </c>
      <c r="K415" t="s">
        <v>59</v>
      </c>
      <c r="L415">
        <v>14</v>
      </c>
      <c r="M415">
        <v>83.798000000000002</v>
      </c>
      <c r="N415" s="4" t="s">
        <v>55</v>
      </c>
      <c r="P415" s="19" t="s">
        <v>171</v>
      </c>
    </row>
    <row r="416" spans="1:16">
      <c r="A416" t="s">
        <v>64</v>
      </c>
      <c r="B416" s="5">
        <v>1327</v>
      </c>
      <c r="C416" s="5">
        <v>300.3</v>
      </c>
      <c r="D416" s="5">
        <f>123+25/2</f>
        <v>135.5</v>
      </c>
      <c r="E416" s="5">
        <v>25</v>
      </c>
      <c r="F416" s="5">
        <v>38</v>
      </c>
      <c r="G416" s="5">
        <v>5.37</v>
      </c>
      <c r="H416" s="5">
        <v>89.1</v>
      </c>
      <c r="I416" s="5">
        <v>1690</v>
      </c>
      <c r="J416" s="10">
        <v>0.55700000000000005</v>
      </c>
      <c r="K416" s="4" t="s">
        <v>52</v>
      </c>
      <c r="L416" s="4">
        <v>12.13</v>
      </c>
      <c r="M416" s="4">
        <v>131.29300000000001</v>
      </c>
      <c r="N416" t="s">
        <v>55</v>
      </c>
      <c r="P416" s="19" t="s">
        <v>172</v>
      </c>
    </row>
    <row r="417" spans="1:16">
      <c r="A417" t="s">
        <v>67</v>
      </c>
      <c r="B417" s="5">
        <v>1339</v>
      </c>
      <c r="C417" s="5">
        <v>242</v>
      </c>
      <c r="D417" s="5">
        <v>75</v>
      </c>
      <c r="E417" s="5">
        <v>25</v>
      </c>
      <c r="F417" s="5">
        <v>21</v>
      </c>
      <c r="G417" s="5">
        <v>4.9000000000000004</v>
      </c>
      <c r="H417" s="5">
        <v>70.517212883321506</v>
      </c>
      <c r="I417" s="5">
        <v>1333.9202078554099</v>
      </c>
      <c r="J417" s="10">
        <f>(Table2[[#This Row],[T]]/1000)^2 /(2*Table2[[#This Row],[mdot]]/1000000 *Table2[[#This Row],[P]])</f>
        <v>0.3789514953919072</v>
      </c>
      <c r="K417" t="s">
        <v>59</v>
      </c>
      <c r="L417">
        <v>14</v>
      </c>
      <c r="M417">
        <v>83.798000000000002</v>
      </c>
      <c r="N417" s="1" t="s">
        <v>55</v>
      </c>
      <c r="P417" s="19" t="s">
        <v>68</v>
      </c>
    </row>
    <row r="418" spans="1:16" ht="29">
      <c r="A418" t="s">
        <v>75</v>
      </c>
      <c r="B418" s="5">
        <v>1341</v>
      </c>
      <c r="C418" s="5">
        <v>300</v>
      </c>
      <c r="D418" s="5">
        <v>58</v>
      </c>
      <c r="E418" s="5">
        <v>22</v>
      </c>
      <c r="G418" s="5">
        <v>4.8099999999999996</v>
      </c>
      <c r="H418" s="5">
        <v>90.71</v>
      </c>
      <c r="I418" s="5">
        <v>1818.18</v>
      </c>
      <c r="J418" s="5">
        <f>(Table2[[#This Row],[T]]/1000)^2 / (2*Table2[[#This Row],[mdot]]/1000000 * Table2[[#This Row],[P]])</f>
        <v>0.63783226437588858</v>
      </c>
      <c r="K418" s="4" t="s">
        <v>52</v>
      </c>
      <c r="L418" s="4">
        <v>12.13</v>
      </c>
      <c r="M418" s="4">
        <v>131.29300000000001</v>
      </c>
      <c r="N418" t="s">
        <v>55</v>
      </c>
      <c r="P418" s="19" t="s">
        <v>94</v>
      </c>
    </row>
    <row r="419" spans="1:16">
      <c r="A419" t="s">
        <v>87</v>
      </c>
      <c r="B419" s="5">
        <v>1350</v>
      </c>
      <c r="C419" s="5">
        <v>300</v>
      </c>
      <c r="D419" s="5">
        <v>58</v>
      </c>
      <c r="E419" s="5">
        <v>22</v>
      </c>
      <c r="G419" s="5">
        <v>5.16</v>
      </c>
      <c r="H419" s="5">
        <v>87.5</v>
      </c>
      <c r="I419" s="5">
        <v>1733</v>
      </c>
      <c r="J419" s="5">
        <v>0.55000000000000004</v>
      </c>
      <c r="K419" s="4" t="s">
        <v>52</v>
      </c>
      <c r="L419" s="4">
        <v>12.13</v>
      </c>
      <c r="M419" s="4">
        <v>131.29300000000001</v>
      </c>
      <c r="N419"/>
      <c r="P419" s="19" t="s">
        <v>88</v>
      </c>
    </row>
    <row r="420" spans="1:16" ht="29">
      <c r="A420" t="s">
        <v>75</v>
      </c>
      <c r="B420" s="5">
        <v>1350</v>
      </c>
      <c r="C420" s="5">
        <v>300</v>
      </c>
      <c r="D420" s="5">
        <v>58</v>
      </c>
      <c r="E420" s="5">
        <v>22</v>
      </c>
      <c r="G420" s="5">
        <v>3.55</v>
      </c>
      <c r="H420" s="5">
        <v>66.39</v>
      </c>
      <c r="I420" s="5">
        <v>1897.52</v>
      </c>
      <c r="J420" s="5">
        <f>(Table2[[#This Row],[T]]/1000)^2 / (2*Table2[[#This Row],[mdot]]/1000000 * Table2[[#This Row],[P]])</f>
        <v>0.45984685446009393</v>
      </c>
      <c r="K420" t="s">
        <v>59</v>
      </c>
      <c r="L420">
        <v>14</v>
      </c>
      <c r="M420">
        <v>83.798000000000002</v>
      </c>
      <c r="N420" t="s">
        <v>55</v>
      </c>
      <c r="P420" s="19" t="s">
        <v>80</v>
      </c>
    </row>
    <row r="421" spans="1:16">
      <c r="A421" t="s">
        <v>108</v>
      </c>
      <c r="B421" s="5">
        <v>1350</v>
      </c>
      <c r="C421" s="5">
        <v>300</v>
      </c>
      <c r="D421" s="5">
        <v>85</v>
      </c>
      <c r="E421" s="5">
        <v>15</v>
      </c>
      <c r="F421" s="5">
        <v>25</v>
      </c>
      <c r="G421" s="5">
        <v>5</v>
      </c>
      <c r="H421" s="5">
        <v>86.9</v>
      </c>
      <c r="I421" s="5">
        <v>1470</v>
      </c>
      <c r="J421" s="10">
        <f>(Table2[[#This Row],[T]]/1000)^2 /(2*Table2[[#This Row],[mdot]]/1000000 *Table2[[#This Row],[P]])</f>
        <v>0.5593785185185185</v>
      </c>
      <c r="K421" s="4" t="s">
        <v>52</v>
      </c>
      <c r="L421" s="4">
        <v>12.13</v>
      </c>
      <c r="M421" s="4">
        <v>131.29300000000001</v>
      </c>
      <c r="N421" t="s">
        <v>55</v>
      </c>
      <c r="P421" s="19" t="s">
        <v>109</v>
      </c>
    </row>
    <row r="422" spans="1:16">
      <c r="A422" t="s">
        <v>108</v>
      </c>
      <c r="B422" s="5">
        <v>1350</v>
      </c>
      <c r="C422" s="5">
        <v>300</v>
      </c>
      <c r="D422" s="5">
        <v>85</v>
      </c>
      <c r="E422" s="5">
        <v>15</v>
      </c>
      <c r="F422" s="5">
        <v>25</v>
      </c>
      <c r="G422" s="5">
        <v>5.12</v>
      </c>
      <c r="H422" s="5">
        <v>85.7</v>
      </c>
      <c r="I422" s="5">
        <v>1550</v>
      </c>
      <c r="J422" s="10">
        <f>(Table2[[#This Row],[T]]/1000)^2 /(2*Table2[[#This Row],[mdot]]/1000000 *Table2[[#This Row],[P]])</f>
        <v>0.53128544560185187</v>
      </c>
      <c r="K422" s="4" t="s">
        <v>52</v>
      </c>
      <c r="L422" s="4">
        <v>12.13</v>
      </c>
      <c r="M422" s="4">
        <v>131.29300000000001</v>
      </c>
      <c r="N422" t="s">
        <v>55</v>
      </c>
      <c r="P422" s="19" t="s">
        <v>109</v>
      </c>
    </row>
    <row r="423" spans="1:16">
      <c r="A423" t="s">
        <v>108</v>
      </c>
      <c r="B423" s="5">
        <v>1350</v>
      </c>
      <c r="C423" s="5">
        <v>299</v>
      </c>
      <c r="D423" s="5">
        <v>85</v>
      </c>
      <c r="E423" s="5">
        <v>15</v>
      </c>
      <c r="F423" s="5">
        <v>25</v>
      </c>
      <c r="G423" s="5">
        <v>5.18</v>
      </c>
      <c r="H423" s="5">
        <v>82.7</v>
      </c>
      <c r="I423" s="5">
        <v>1550</v>
      </c>
      <c r="J423" s="10">
        <f>(Table2[[#This Row],[T]]/1000)^2 /(2*Table2[[#This Row],[mdot]]/1000000 *Table2[[#This Row],[P]])</f>
        <v>0.48900972400972414</v>
      </c>
      <c r="K423" s="4" t="s">
        <v>52</v>
      </c>
      <c r="L423" s="4">
        <v>12.13</v>
      </c>
      <c r="M423" s="4">
        <v>131.29300000000001</v>
      </c>
      <c r="N423" t="s">
        <v>55</v>
      </c>
      <c r="P423" s="19" t="s">
        <v>109</v>
      </c>
    </row>
    <row r="424" spans="1:16">
      <c r="A424" t="s">
        <v>108</v>
      </c>
      <c r="B424" s="5">
        <v>1350</v>
      </c>
      <c r="C424" s="5">
        <v>300</v>
      </c>
      <c r="D424" s="5">
        <v>85</v>
      </c>
      <c r="E424" s="5">
        <v>15</v>
      </c>
      <c r="F424" s="5">
        <v>25</v>
      </c>
      <c r="G424" s="5">
        <v>5.14</v>
      </c>
      <c r="H424" s="5">
        <v>81.599999999999994</v>
      </c>
      <c r="I424" s="5">
        <v>1540</v>
      </c>
      <c r="J424" s="10">
        <f>(Table2[[#This Row],[T]]/1000)^2 /(2*Table2[[#This Row],[mdot]]/1000000 *Table2[[#This Row],[P]])</f>
        <v>0.47979247730220481</v>
      </c>
      <c r="K424" s="4" t="s">
        <v>52</v>
      </c>
      <c r="L424" s="4">
        <v>12.13</v>
      </c>
      <c r="M424" s="4">
        <v>131.29300000000001</v>
      </c>
      <c r="N424" t="s">
        <v>55</v>
      </c>
      <c r="P424" s="19" t="s">
        <v>104</v>
      </c>
    </row>
    <row r="425" spans="1:16">
      <c r="A425" t="s">
        <v>67</v>
      </c>
      <c r="B425" s="5">
        <v>1351</v>
      </c>
      <c r="C425" s="5">
        <v>302</v>
      </c>
      <c r="D425" s="15">
        <v>75</v>
      </c>
      <c r="E425" s="15">
        <v>25</v>
      </c>
      <c r="F425" s="15">
        <v>21</v>
      </c>
      <c r="G425" s="5">
        <v>5.54</v>
      </c>
      <c r="H425" s="5">
        <v>82</v>
      </c>
      <c r="I425" s="5">
        <v>1506</v>
      </c>
      <c r="J425" s="10">
        <f>(Table2[[#This Row],[T]]/1000)^2 /(2*Table2[[#This Row],[mdot]]/1000000 *Table2[[#This Row],[P]])</f>
        <v>0.44919260235097952</v>
      </c>
      <c r="K425" s="4" t="s">
        <v>52</v>
      </c>
      <c r="L425" s="4">
        <v>12.13</v>
      </c>
      <c r="M425" s="4">
        <v>131.29300000000001</v>
      </c>
      <c r="N425" s="1" t="s">
        <v>55</v>
      </c>
      <c r="P425" s="19" t="s">
        <v>68</v>
      </c>
    </row>
    <row r="426" spans="1:16">
      <c r="A426" t="s">
        <v>67</v>
      </c>
      <c r="B426" s="5">
        <v>1356</v>
      </c>
      <c r="C426" s="5">
        <v>302</v>
      </c>
      <c r="D426" s="5">
        <v>75</v>
      </c>
      <c r="E426" s="5">
        <v>25</v>
      </c>
      <c r="F426" s="5">
        <v>21</v>
      </c>
      <c r="G426" s="5">
        <v>4.09</v>
      </c>
      <c r="H426" s="5">
        <v>70.3754266211604</v>
      </c>
      <c r="I426" s="5">
        <v>1564.9938000826601</v>
      </c>
      <c r="J426" s="10">
        <f>(Table2[[#This Row],[T]]/1000)^2 /(2*Table2[[#This Row],[mdot]]/1000000 *Table2[[#This Row],[P]])</f>
        <v>0.44650783911676917</v>
      </c>
      <c r="K426" t="s">
        <v>59</v>
      </c>
      <c r="L426">
        <v>14</v>
      </c>
      <c r="M426">
        <v>83.798000000000002</v>
      </c>
      <c r="N426" s="1" t="s">
        <v>55</v>
      </c>
      <c r="P426" s="19" t="s">
        <v>68</v>
      </c>
    </row>
    <row r="427" spans="1:16">
      <c r="A427" t="s">
        <v>67</v>
      </c>
      <c r="B427" s="5">
        <v>1356</v>
      </c>
      <c r="C427" s="5">
        <v>393</v>
      </c>
      <c r="D427" s="5">
        <v>75</v>
      </c>
      <c r="E427" s="5">
        <v>25</v>
      </c>
      <c r="F427" s="5">
        <v>21</v>
      </c>
      <c r="G427" s="5">
        <v>3.27</v>
      </c>
      <c r="H427" s="5">
        <v>57.249795125713597</v>
      </c>
      <c r="I427" s="5">
        <v>1790.10146531379</v>
      </c>
      <c r="J427" s="10">
        <f>(Table2[[#This Row],[T]]/1000)^2 /(2*Table2[[#This Row],[mdot]]/1000000 *Table2[[#This Row],[P]])</f>
        <v>0.36958168046153245</v>
      </c>
      <c r="K427" t="s">
        <v>59</v>
      </c>
      <c r="L427">
        <v>14</v>
      </c>
      <c r="M427">
        <v>83.798000000000002</v>
      </c>
      <c r="N427" s="1" t="s">
        <v>55</v>
      </c>
      <c r="P427" s="19" t="s">
        <v>68</v>
      </c>
    </row>
    <row r="428" spans="1:16">
      <c r="A428" t="s">
        <v>135</v>
      </c>
      <c r="B428" s="15">
        <v>1359</v>
      </c>
      <c r="C428" s="15">
        <v>700</v>
      </c>
      <c r="D428" s="5">
        <v>68</v>
      </c>
      <c r="G428" s="5">
        <v>2</v>
      </c>
      <c r="H428" s="14">
        <v>50.45</v>
      </c>
      <c r="I428" s="15">
        <v>2571.4299999999998</v>
      </c>
      <c r="J428" s="15">
        <v>0.46820000000000001</v>
      </c>
      <c r="K428" s="4" t="s">
        <v>52</v>
      </c>
      <c r="L428" s="4">
        <v>12.13</v>
      </c>
      <c r="M428" s="4">
        <v>131.29300000000001</v>
      </c>
      <c r="P428" s="21" t="s">
        <v>155</v>
      </c>
    </row>
    <row r="429" spans="1:16" hidden="1">
      <c r="A429" t="s">
        <v>75</v>
      </c>
      <c r="B429" s="5">
        <v>1362</v>
      </c>
      <c r="C429" s="5">
        <v>300</v>
      </c>
      <c r="D429" s="5">
        <v>58</v>
      </c>
      <c r="E429" s="5">
        <v>22</v>
      </c>
      <c r="G429" s="5">
        <v>1.77</v>
      </c>
      <c r="H429" s="5">
        <v>30.33</v>
      </c>
      <c r="I429" s="5">
        <v>1685.95</v>
      </c>
      <c r="J429" s="5">
        <f>(Table2[[#This Row],[T]]/1000)^2 / (2*Table2[[#This Row],[mdot]]/1000000 * Table2[[#This Row],[P]])</f>
        <v>0.19079388486522808</v>
      </c>
      <c r="K429" t="s">
        <v>84</v>
      </c>
      <c r="L429">
        <v>15.88</v>
      </c>
      <c r="M429">
        <v>28.013999999999999</v>
      </c>
      <c r="N429" t="s">
        <v>55</v>
      </c>
      <c r="P429" t="s">
        <v>85</v>
      </c>
    </row>
    <row r="430" spans="1:16">
      <c r="A430" t="s">
        <v>100</v>
      </c>
      <c r="B430" s="5">
        <v>1362.88088642659</v>
      </c>
      <c r="C430" s="5">
        <v>245.04703468308199</v>
      </c>
      <c r="D430" s="5">
        <v>72.569999999999993</v>
      </c>
      <c r="E430" s="5">
        <v>17.649999999999999</v>
      </c>
      <c r="F430" s="5">
        <v>25</v>
      </c>
      <c r="G430" s="5">
        <v>3.12</v>
      </c>
      <c r="H430" s="5">
        <v>65.438202247191001</v>
      </c>
      <c r="I430" s="5">
        <f>Table2[[#This Row],[T]]/1000 *1/(Table2[[#This Row],[mdot]]/1000000) * 1/9.80665</f>
        <v>2138.7306339611978</v>
      </c>
      <c r="J430" s="10">
        <f>(Table2[[#This Row],[T]]/1000)^2 /(2*Table2[[#This Row],[mdot]]/1000000 *Table2[[#This Row],[P]])</f>
        <v>0.50352406162617447</v>
      </c>
      <c r="K430" t="s">
        <v>59</v>
      </c>
      <c r="L430">
        <v>14</v>
      </c>
      <c r="M430">
        <v>83.798000000000002</v>
      </c>
      <c r="N430" s="4" t="s">
        <v>55</v>
      </c>
      <c r="P430" s="19" t="s">
        <v>171</v>
      </c>
    </row>
    <row r="431" spans="1:16">
      <c r="A431" t="s">
        <v>67</v>
      </c>
      <c r="B431" s="5">
        <v>1363</v>
      </c>
      <c r="C431" s="5">
        <v>272</v>
      </c>
      <c r="D431" s="5">
        <v>75</v>
      </c>
      <c r="E431" s="5">
        <v>25</v>
      </c>
      <c r="F431" s="5">
        <v>21</v>
      </c>
      <c r="G431" s="5">
        <v>4.5</v>
      </c>
      <c r="H431" s="5">
        <v>71.004090599196999</v>
      </c>
      <c r="I431" s="5">
        <v>1455.7876039530399</v>
      </c>
      <c r="J431" s="10">
        <f>(Table2[[#This Row],[T]]/1000)^2 /(2*Table2[[#This Row],[mdot]]/1000000 *Table2[[#This Row],[P]])</f>
        <v>0.41098727332020674</v>
      </c>
      <c r="K431" t="s">
        <v>59</v>
      </c>
      <c r="L431">
        <v>14</v>
      </c>
      <c r="M431">
        <v>83.798000000000002</v>
      </c>
      <c r="N431" s="1" t="s">
        <v>55</v>
      </c>
      <c r="P431" s="19" t="s">
        <v>68</v>
      </c>
    </row>
    <row r="432" spans="1:16" ht="29">
      <c r="A432" t="s">
        <v>112</v>
      </c>
      <c r="B432" s="5">
        <f>Table2[[#This Row],[Ud]]*4.57</f>
        <v>1371</v>
      </c>
      <c r="C432" s="5">
        <v>300</v>
      </c>
      <c r="D432" s="5">
        <v>113.5</v>
      </c>
      <c r="E432" s="5">
        <v>13</v>
      </c>
      <c r="G432" s="5">
        <v>5</v>
      </c>
      <c r="H432" s="5">
        <v>76</v>
      </c>
      <c r="I432" s="5">
        <v>1550</v>
      </c>
      <c r="J432" s="5">
        <v>0.42</v>
      </c>
      <c r="K432" s="4" t="s">
        <v>52</v>
      </c>
      <c r="L432" s="4">
        <v>12.13</v>
      </c>
      <c r="M432" s="4">
        <v>131.29300000000001</v>
      </c>
      <c r="N432" t="s">
        <v>55</v>
      </c>
      <c r="P432" s="19" t="s">
        <v>173</v>
      </c>
    </row>
    <row r="433" spans="1:16">
      <c r="A433" t="s">
        <v>100</v>
      </c>
      <c r="B433" s="5">
        <v>1381.3481071098799</v>
      </c>
      <c r="C433" s="5">
        <v>349.53098559646099</v>
      </c>
      <c r="D433" s="5">
        <v>72.569999999999993</v>
      </c>
      <c r="E433" s="5">
        <v>17.649999999999999</v>
      </c>
      <c r="F433" s="5">
        <v>25</v>
      </c>
      <c r="G433" s="5">
        <v>2.33</v>
      </c>
      <c r="H433" s="5">
        <v>58.606741573033702</v>
      </c>
      <c r="I433" s="5">
        <f>Table2[[#This Row],[T]]/1000 *1/(Table2[[#This Row],[mdot]]/1000000) * 1/9.80665</f>
        <v>2564.903200507727</v>
      </c>
      <c r="J433" s="10">
        <f>(Table2[[#This Row],[T]]/1000)^2 /(2*Table2[[#This Row],[mdot]]/1000000 *Table2[[#This Row],[P]])</f>
        <v>0.53358805468465975</v>
      </c>
      <c r="K433" t="s">
        <v>59</v>
      </c>
      <c r="L433">
        <v>14</v>
      </c>
      <c r="M433">
        <v>83.798000000000002</v>
      </c>
      <c r="N433" s="4" t="s">
        <v>55</v>
      </c>
      <c r="P433" s="19" t="s">
        <v>171</v>
      </c>
    </row>
    <row r="434" spans="1:16">
      <c r="A434" t="s">
        <v>135</v>
      </c>
      <c r="B434" s="15">
        <v>1382.5</v>
      </c>
      <c r="C434" s="15">
        <v>500</v>
      </c>
      <c r="D434" s="5">
        <v>68</v>
      </c>
      <c r="G434" s="5">
        <v>3.01</v>
      </c>
      <c r="H434" s="15">
        <v>69.22</v>
      </c>
      <c r="I434" s="15">
        <v>2344.19</v>
      </c>
      <c r="J434" s="15">
        <v>0.57569999999999999</v>
      </c>
      <c r="K434" s="4" t="s">
        <v>52</v>
      </c>
      <c r="L434" s="4">
        <v>12.13</v>
      </c>
      <c r="M434" s="4">
        <v>131.29300000000001</v>
      </c>
      <c r="P434" s="21" t="s">
        <v>155</v>
      </c>
    </row>
    <row r="435" spans="1:16">
      <c r="A435" t="s">
        <v>135</v>
      </c>
      <c r="B435" s="15">
        <v>1390</v>
      </c>
      <c r="C435" s="15">
        <v>500</v>
      </c>
      <c r="D435" s="5">
        <v>68</v>
      </c>
      <c r="G435" s="5">
        <v>3.01</v>
      </c>
      <c r="H435" s="15">
        <v>68.510000000000005</v>
      </c>
      <c r="I435" s="15">
        <v>2320.27</v>
      </c>
      <c r="J435" s="15">
        <v>0.56100000000000005</v>
      </c>
      <c r="K435" s="4" t="s">
        <v>52</v>
      </c>
      <c r="L435" s="4">
        <v>12.13</v>
      </c>
      <c r="M435" s="4">
        <v>131.29300000000001</v>
      </c>
      <c r="P435" s="21" t="s">
        <v>155</v>
      </c>
    </row>
    <row r="436" spans="1:16">
      <c r="A436" t="s">
        <v>135</v>
      </c>
      <c r="B436" s="5">
        <v>1392</v>
      </c>
      <c r="C436" s="5">
        <v>600</v>
      </c>
      <c r="D436" s="5">
        <v>68</v>
      </c>
      <c r="G436" s="5">
        <v>2.5099999999999998</v>
      </c>
      <c r="H436" s="5">
        <v>63.37</v>
      </c>
      <c r="I436" s="5">
        <v>2573.58</v>
      </c>
      <c r="J436" s="10">
        <v>0.57469999999999999</v>
      </c>
      <c r="K436" s="4" t="s">
        <v>52</v>
      </c>
      <c r="L436" s="4">
        <v>12.13</v>
      </c>
      <c r="M436" s="4">
        <v>131.29300000000001</v>
      </c>
      <c r="P436" s="21" t="s">
        <v>155</v>
      </c>
    </row>
    <row r="437" spans="1:16">
      <c r="A437" s="1" t="s">
        <v>123</v>
      </c>
      <c r="B437" s="5">
        <v>1400</v>
      </c>
      <c r="C437" s="5">
        <v>400</v>
      </c>
      <c r="D437" s="15">
        <v>82</v>
      </c>
      <c r="E437" s="15">
        <v>11</v>
      </c>
      <c r="F437" s="15">
        <v>7</v>
      </c>
      <c r="G437" s="5">
        <v>3.9319999999999999</v>
      </c>
      <c r="H437" s="5">
        <v>72.902818800000006</v>
      </c>
      <c r="I437" s="5">
        <v>1890</v>
      </c>
      <c r="J437" s="5">
        <v>0.51500000000000001</v>
      </c>
      <c r="K437" s="4" t="s">
        <v>52</v>
      </c>
      <c r="L437" s="4">
        <v>12.13</v>
      </c>
      <c r="M437" s="4">
        <v>131.29300000000001</v>
      </c>
      <c r="N437" s="1" t="s">
        <v>55</v>
      </c>
      <c r="P437" s="19" t="s">
        <v>174</v>
      </c>
    </row>
    <row r="438" spans="1:16" hidden="1">
      <c r="A438" t="s">
        <v>112</v>
      </c>
      <c r="B438" s="5">
        <f>Table2[[#This Row],[Ud]]*7</f>
        <v>1400.7</v>
      </c>
      <c r="C438" s="5">
        <v>200.1</v>
      </c>
      <c r="D438" s="5">
        <v>113.5</v>
      </c>
      <c r="E438" s="5">
        <v>13</v>
      </c>
      <c r="G438" s="5">
        <v>1.8</v>
      </c>
      <c r="H438" s="5">
        <v>33.94</v>
      </c>
      <c r="I438" s="5">
        <v>1926.5</v>
      </c>
      <c r="J438" s="10">
        <f>(Table2[[#This Row],[T]]/1000)^2 * 1/(2*Table2[[#This Row],[mdot]]/1000000 *Table2[[#This Row],[P]])</f>
        <v>0.22844204881686134</v>
      </c>
      <c r="K438" t="s">
        <v>113</v>
      </c>
      <c r="L438">
        <v>7.6459999999999999</v>
      </c>
      <c r="M438">
        <v>24.305</v>
      </c>
      <c r="N438" t="s">
        <v>55</v>
      </c>
      <c r="P438" t="s">
        <v>114</v>
      </c>
    </row>
    <row r="439" spans="1:16">
      <c r="A439" t="s">
        <v>135</v>
      </c>
      <c r="B439" s="15">
        <v>1414.5</v>
      </c>
      <c r="C439" s="15">
        <v>500</v>
      </c>
      <c r="D439" s="5">
        <v>68</v>
      </c>
      <c r="G439" s="5">
        <v>2.5</v>
      </c>
      <c r="H439" s="14">
        <v>62.01</v>
      </c>
      <c r="I439" s="15">
        <v>2528.5700000000002</v>
      </c>
      <c r="J439" s="15">
        <v>0.54369999999999996</v>
      </c>
      <c r="K439" s="4" t="s">
        <v>52</v>
      </c>
      <c r="L439" s="4">
        <v>12.13</v>
      </c>
      <c r="M439" s="4">
        <v>131.29300000000001</v>
      </c>
      <c r="P439" s="21" t="s">
        <v>155</v>
      </c>
    </row>
    <row r="440" spans="1:16">
      <c r="A440" t="s">
        <v>135</v>
      </c>
      <c r="B440" s="15">
        <v>1419</v>
      </c>
      <c r="C440" s="15">
        <v>550</v>
      </c>
      <c r="D440" s="5">
        <v>68</v>
      </c>
      <c r="G440" s="5">
        <v>2.76</v>
      </c>
      <c r="H440" s="15">
        <v>66.22</v>
      </c>
      <c r="I440" s="15">
        <v>2445.65</v>
      </c>
      <c r="J440" s="15">
        <v>0.55979999999999996</v>
      </c>
      <c r="K440" s="4" t="s">
        <v>52</v>
      </c>
      <c r="L440" s="4">
        <v>12.13</v>
      </c>
      <c r="M440" s="4">
        <v>131.29300000000001</v>
      </c>
      <c r="P440" s="21" t="s">
        <v>155</v>
      </c>
    </row>
    <row r="441" spans="1:16">
      <c r="A441" t="s">
        <v>108</v>
      </c>
      <c r="B441" s="5">
        <v>1420</v>
      </c>
      <c r="C441" s="5">
        <v>299</v>
      </c>
      <c r="D441" s="5">
        <v>85</v>
      </c>
      <c r="E441" s="5">
        <v>15</v>
      </c>
      <c r="F441" s="5">
        <v>25</v>
      </c>
      <c r="G441" s="5">
        <v>5.42</v>
      </c>
      <c r="H441" s="5">
        <v>86.6</v>
      </c>
      <c r="I441" s="5">
        <v>1550</v>
      </c>
      <c r="J441" s="10">
        <f>(Table2[[#This Row],[T]]/1000)^2 /(2*Table2[[#This Row],[mdot]]/1000000 *Table2[[#This Row],[P]])</f>
        <v>0.48721220310794655</v>
      </c>
      <c r="K441" s="4" t="s">
        <v>52</v>
      </c>
      <c r="L441" s="4">
        <v>12.13</v>
      </c>
      <c r="M441" s="4">
        <v>131.29300000000001</v>
      </c>
      <c r="N441" t="s">
        <v>55</v>
      </c>
      <c r="P441" s="19" t="s">
        <v>109</v>
      </c>
    </row>
    <row r="442" spans="1:16" ht="29">
      <c r="A442" t="s">
        <v>112</v>
      </c>
      <c r="B442" s="5">
        <f>Table2[[#This Row],[Ud]]*4.74</f>
        <v>1422</v>
      </c>
      <c r="C442" s="5">
        <v>300</v>
      </c>
      <c r="D442" s="5">
        <v>113.5</v>
      </c>
      <c r="E442" s="5">
        <v>13</v>
      </c>
      <c r="G442" s="5">
        <v>5</v>
      </c>
      <c r="H442" s="5">
        <v>76</v>
      </c>
      <c r="I442" s="5">
        <v>1550</v>
      </c>
      <c r="J442" s="10">
        <f>(Table2[[#This Row],[T]]/1000)^2 * 1/(2*Table2[[#This Row],[mdot]]/1000000 *Table2[[#This Row],[P]])</f>
        <v>0.40618846694796057</v>
      </c>
      <c r="K442" s="4" t="s">
        <v>52</v>
      </c>
      <c r="L442" s="4">
        <v>12.13</v>
      </c>
      <c r="M442" s="4">
        <v>131.29300000000001</v>
      </c>
      <c r="N442" t="s">
        <v>55</v>
      </c>
      <c r="P442" s="19" t="s">
        <v>173</v>
      </c>
    </row>
    <row r="443" spans="1:16">
      <c r="A443" t="s">
        <v>108</v>
      </c>
      <c r="B443" s="5">
        <v>1430</v>
      </c>
      <c r="C443" s="5">
        <v>300</v>
      </c>
      <c r="D443" s="5">
        <v>85</v>
      </c>
      <c r="E443" s="5">
        <v>15</v>
      </c>
      <c r="F443" s="5">
        <v>25</v>
      </c>
      <c r="G443" s="5">
        <v>5.23</v>
      </c>
      <c r="H443" s="5">
        <v>92</v>
      </c>
      <c r="I443" s="5">
        <v>1500</v>
      </c>
      <c r="J443" s="10">
        <f>(Table2[[#This Row],[T]]/1000)^2 /(2*Table2[[#This Row],[mdot]]/1000000 *Table2[[#This Row],[P]])</f>
        <v>0.56585861557180861</v>
      </c>
      <c r="K443" s="4" t="s">
        <v>52</v>
      </c>
      <c r="L443" s="4">
        <v>12.13</v>
      </c>
      <c r="M443" s="4">
        <v>131.29300000000001</v>
      </c>
      <c r="N443" t="s">
        <v>55</v>
      </c>
      <c r="P443" s="19" t="s">
        <v>109</v>
      </c>
    </row>
    <row r="444" spans="1:16">
      <c r="A444" t="s">
        <v>67</v>
      </c>
      <c r="B444" s="5">
        <v>1431</v>
      </c>
      <c r="C444" s="5">
        <v>363</v>
      </c>
      <c r="D444" s="5">
        <v>75</v>
      </c>
      <c r="E444" s="5">
        <v>25</v>
      </c>
      <c r="F444" s="5">
        <v>21</v>
      </c>
      <c r="G444" s="5">
        <v>3.68</v>
      </c>
      <c r="H444" s="5">
        <v>63.700924861064202</v>
      </c>
      <c r="I444" s="5">
        <v>1768.55247436225</v>
      </c>
      <c r="J444" s="10">
        <f>(Table2[[#This Row],[T]]/1000)^2 /(2*Table2[[#This Row],[mdot]]/1000000 *Table2[[#This Row],[P]])</f>
        <v>0.38527783741938465</v>
      </c>
      <c r="K444" t="s">
        <v>59</v>
      </c>
      <c r="L444">
        <v>14</v>
      </c>
      <c r="M444">
        <v>83.798000000000002</v>
      </c>
      <c r="N444" s="1" t="s">
        <v>55</v>
      </c>
      <c r="P444" s="19" t="s">
        <v>68</v>
      </c>
    </row>
    <row r="445" spans="1:16">
      <c r="A445" t="s">
        <v>66</v>
      </c>
      <c r="B445" s="5">
        <v>1458</v>
      </c>
      <c r="C445" s="5">
        <v>299.89999999999998</v>
      </c>
      <c r="D445" s="5">
        <f>123+25/2</f>
        <v>135.5</v>
      </c>
      <c r="E445" s="5">
        <v>25</v>
      </c>
      <c r="F445" s="5">
        <v>38</v>
      </c>
      <c r="G445" s="5">
        <v>5.37</v>
      </c>
      <c r="H445" s="5">
        <v>85.9</v>
      </c>
      <c r="I445" s="5">
        <v>1630</v>
      </c>
      <c r="J445" s="10">
        <v>0.47099999999999997</v>
      </c>
      <c r="K445" s="4" t="s">
        <v>52</v>
      </c>
      <c r="L445" s="4">
        <v>12.13</v>
      </c>
      <c r="M445" s="4">
        <v>131.29300000000001</v>
      </c>
      <c r="N445" t="s">
        <v>55</v>
      </c>
      <c r="P445" s="19" t="s">
        <v>172</v>
      </c>
    </row>
    <row r="446" spans="1:16">
      <c r="A446" t="s">
        <v>67</v>
      </c>
      <c r="B446" s="5">
        <v>1468</v>
      </c>
      <c r="C446" s="5">
        <v>423</v>
      </c>
      <c r="D446" s="5">
        <v>75</v>
      </c>
      <c r="E446" s="5">
        <v>25</v>
      </c>
      <c r="F446" s="5">
        <v>21</v>
      </c>
      <c r="G446" s="5">
        <v>3.27</v>
      </c>
      <c r="H446" s="5">
        <v>60.414500278904399</v>
      </c>
      <c r="I446" s="5">
        <v>1890.3307955893899</v>
      </c>
      <c r="J446" s="10">
        <f>(Table2[[#This Row],[T]]/1000)^2 /(2*Table2[[#This Row],[mdot]]/1000000 *Table2[[#This Row],[P]])</f>
        <v>0.38017063761361014</v>
      </c>
      <c r="K446" t="s">
        <v>59</v>
      </c>
      <c r="L446">
        <v>14</v>
      </c>
      <c r="M446">
        <v>83.798000000000002</v>
      </c>
      <c r="N446" s="1" t="s">
        <v>55</v>
      </c>
      <c r="P446" s="19" t="s">
        <v>68</v>
      </c>
    </row>
    <row r="447" spans="1:16">
      <c r="A447" t="s">
        <v>67</v>
      </c>
      <c r="B447" s="5">
        <v>1476</v>
      </c>
      <c r="C447" s="5">
        <v>242</v>
      </c>
      <c r="D447" s="5">
        <v>75</v>
      </c>
      <c r="E447" s="5">
        <v>25</v>
      </c>
      <c r="F447" s="5">
        <v>21</v>
      </c>
      <c r="G447" s="5">
        <v>5.31</v>
      </c>
      <c r="H447" s="5">
        <v>77.576939763516506</v>
      </c>
      <c r="I447" s="5">
        <v>1361.72584365541</v>
      </c>
      <c r="J447" s="10">
        <f>(Table2[[#This Row],[T]]/1000)^2 /(2*Table2[[#This Row],[mdot]]/1000000 *Table2[[#This Row],[P]])</f>
        <v>0.38393209003007756</v>
      </c>
      <c r="K447" t="s">
        <v>59</v>
      </c>
      <c r="L447">
        <v>14</v>
      </c>
      <c r="M447">
        <v>83.798000000000002</v>
      </c>
      <c r="N447" s="1" t="s">
        <v>55</v>
      </c>
      <c r="P447" s="19" t="s">
        <v>68</v>
      </c>
    </row>
    <row r="448" spans="1:16">
      <c r="A448" t="s">
        <v>108</v>
      </c>
      <c r="B448" s="5">
        <v>1490</v>
      </c>
      <c r="C448" s="5">
        <v>300</v>
      </c>
      <c r="D448" s="5">
        <v>85</v>
      </c>
      <c r="E448" s="5">
        <v>15</v>
      </c>
      <c r="F448" s="5">
        <v>25</v>
      </c>
      <c r="G448" s="5">
        <v>5.45</v>
      </c>
      <c r="H448" s="5">
        <v>96.5</v>
      </c>
      <c r="I448" s="5">
        <v>1520</v>
      </c>
      <c r="J448" s="10">
        <f>(Table2[[#This Row],[T]]/1000)^2 /(2*Table2[[#This Row],[mdot]]/1000000 *Table2[[#This Row],[P]])</f>
        <v>0.5733791022720276</v>
      </c>
      <c r="K448" s="4" t="s">
        <v>52</v>
      </c>
      <c r="L448" s="4">
        <v>12.13</v>
      </c>
      <c r="M448" s="4">
        <v>131.29300000000001</v>
      </c>
      <c r="N448" t="s">
        <v>55</v>
      </c>
      <c r="P448" s="19" t="s">
        <v>109</v>
      </c>
    </row>
    <row r="449" spans="1:16">
      <c r="A449" t="s">
        <v>108</v>
      </c>
      <c r="B449" s="5">
        <v>1490</v>
      </c>
      <c r="C449" s="5">
        <v>299</v>
      </c>
      <c r="D449" s="5">
        <v>85</v>
      </c>
      <c r="E449" s="5">
        <v>15</v>
      </c>
      <c r="F449" s="5">
        <v>25</v>
      </c>
      <c r="G449" s="5">
        <v>5.64</v>
      </c>
      <c r="H449" s="5">
        <v>91.7</v>
      </c>
      <c r="I449" s="5">
        <v>1580</v>
      </c>
      <c r="J449" s="10">
        <f>(Table2[[#This Row],[T]]/1000)^2 /(2*Table2[[#This Row],[mdot]]/1000000 *Table2[[#This Row],[P]])</f>
        <v>0.50031474606121196</v>
      </c>
      <c r="K449" s="4" t="s">
        <v>52</v>
      </c>
      <c r="L449" s="4">
        <v>12.13</v>
      </c>
      <c r="M449" s="4">
        <v>131.29300000000001</v>
      </c>
      <c r="N449" t="s">
        <v>55</v>
      </c>
      <c r="P449" s="19" t="s">
        <v>109</v>
      </c>
    </row>
    <row r="450" spans="1:16" ht="29">
      <c r="A450" t="s">
        <v>75</v>
      </c>
      <c r="B450" s="5">
        <v>1491</v>
      </c>
      <c r="C450" s="5">
        <v>300</v>
      </c>
      <c r="D450" s="5">
        <v>58</v>
      </c>
      <c r="E450" s="5">
        <v>22</v>
      </c>
      <c r="G450" s="5">
        <v>3.92</v>
      </c>
      <c r="H450" s="5">
        <v>78.52</v>
      </c>
      <c r="I450" s="5">
        <v>1923.97</v>
      </c>
      <c r="J450" s="5">
        <f>(Table2[[#This Row],[T]]/1000)^2 / (2*Table2[[#This Row],[mdot]]/1000000 * Table2[[#This Row],[P]])</f>
        <v>0.52743248607289994</v>
      </c>
      <c r="K450" t="s">
        <v>59</v>
      </c>
      <c r="L450">
        <v>14</v>
      </c>
      <c r="M450">
        <v>83.798000000000002</v>
      </c>
      <c r="N450" t="s">
        <v>55</v>
      </c>
      <c r="P450" s="19" t="s">
        <v>83</v>
      </c>
    </row>
    <row r="451" spans="1:16">
      <c r="A451" t="s">
        <v>67</v>
      </c>
      <c r="B451" s="5">
        <v>1491</v>
      </c>
      <c r="C451" s="5">
        <v>332</v>
      </c>
      <c r="D451" s="5">
        <v>75</v>
      </c>
      <c r="E451" s="5">
        <v>25</v>
      </c>
      <c r="F451" s="5">
        <v>21</v>
      </c>
      <c r="G451" s="5">
        <v>4.09</v>
      </c>
      <c r="H451" s="5">
        <v>75.629428900014403</v>
      </c>
      <c r="I451" s="5">
        <v>1693.2134238210101</v>
      </c>
      <c r="J451" s="10">
        <f>(Table2[[#This Row],[T]]/1000)^2 /(2*Table2[[#This Row],[mdot]]/1000000 *Table2[[#This Row],[P]])</f>
        <v>0.46897608271817826</v>
      </c>
      <c r="K451" t="s">
        <v>59</v>
      </c>
      <c r="L451">
        <v>14</v>
      </c>
      <c r="M451">
        <v>83.798000000000002</v>
      </c>
      <c r="N451" s="1" t="s">
        <v>55</v>
      </c>
      <c r="P451" s="19" t="s">
        <v>68</v>
      </c>
    </row>
    <row r="452" spans="1:16">
      <c r="A452" t="s">
        <v>67</v>
      </c>
      <c r="B452" s="5">
        <v>1493</v>
      </c>
      <c r="C452" s="5">
        <v>332</v>
      </c>
      <c r="D452" s="15">
        <v>75</v>
      </c>
      <c r="E452" s="15">
        <v>25</v>
      </c>
      <c r="F452" s="15">
        <v>21</v>
      </c>
      <c r="G452" s="5">
        <v>5.54</v>
      </c>
      <c r="H452" s="5">
        <v>87.7</v>
      </c>
      <c r="I452" s="5">
        <v>1615</v>
      </c>
      <c r="J452" s="10">
        <f>(Table2[[#This Row],[T]]/1000)^2 /(2*Table2[[#This Row],[mdot]]/1000000 *Table2[[#This Row],[P]])</f>
        <v>0.46494289838742042</v>
      </c>
      <c r="K452" s="4" t="s">
        <v>52</v>
      </c>
      <c r="L452" s="4">
        <v>12.13</v>
      </c>
      <c r="M452" s="4">
        <v>131.29300000000001</v>
      </c>
      <c r="N452" s="1" t="s">
        <v>55</v>
      </c>
      <c r="P452" s="19" t="s">
        <v>68</v>
      </c>
    </row>
    <row r="453" spans="1:16" ht="29">
      <c r="A453" t="s">
        <v>75</v>
      </c>
      <c r="B453" s="5">
        <v>1497</v>
      </c>
      <c r="C453" s="5">
        <v>300</v>
      </c>
      <c r="D453" s="5">
        <v>58</v>
      </c>
      <c r="E453" s="5">
        <v>22</v>
      </c>
      <c r="G453" s="5">
        <v>5.3</v>
      </c>
      <c r="H453" s="5">
        <v>101.43</v>
      </c>
      <c r="I453" s="5">
        <v>1841.32</v>
      </c>
      <c r="J453" s="5">
        <f>(Table2[[#This Row],[T]]/1000)^2 / (2*Table2[[#This Row],[mdot]]/1000000 * Table2[[#This Row],[P]])</f>
        <v>0.64834353612886164</v>
      </c>
      <c r="K453" s="4" t="s">
        <v>52</v>
      </c>
      <c r="L453" s="4">
        <v>12.13</v>
      </c>
      <c r="M453" s="4">
        <v>131.29300000000001</v>
      </c>
      <c r="N453" t="s">
        <v>55</v>
      </c>
      <c r="P453" s="19" t="s">
        <v>95</v>
      </c>
    </row>
    <row r="454" spans="1:16">
      <c r="A454" t="s">
        <v>135</v>
      </c>
      <c r="B454" s="15">
        <v>1500</v>
      </c>
      <c r="C454" s="15">
        <v>600</v>
      </c>
      <c r="D454" s="5">
        <v>68</v>
      </c>
      <c r="G454" s="5">
        <v>2.5</v>
      </c>
      <c r="H454" s="14">
        <v>64.64</v>
      </c>
      <c r="I454" s="15">
        <v>2635.71</v>
      </c>
      <c r="J454" s="15">
        <v>0.55710000000000004</v>
      </c>
      <c r="K454" s="4" t="s">
        <v>52</v>
      </c>
      <c r="L454" s="4">
        <v>12.13</v>
      </c>
      <c r="M454" s="4">
        <v>131.29300000000001</v>
      </c>
      <c r="P454" s="21" t="s">
        <v>155</v>
      </c>
    </row>
    <row r="455" spans="1:16">
      <c r="A455" s="1" t="s">
        <v>123</v>
      </c>
      <c r="B455" s="5">
        <v>1500</v>
      </c>
      <c r="C455" s="5">
        <v>300</v>
      </c>
      <c r="D455" s="15">
        <v>82</v>
      </c>
      <c r="E455" s="15">
        <v>11</v>
      </c>
      <c r="F455" s="15">
        <v>7</v>
      </c>
      <c r="G455" s="5">
        <v>3.863</v>
      </c>
      <c r="H455" s="5">
        <v>68.970774600000013</v>
      </c>
      <c r="I455" s="5">
        <v>1820</v>
      </c>
      <c r="J455" s="5">
        <v>0.44500000000000001</v>
      </c>
      <c r="K455" t="s">
        <v>59</v>
      </c>
      <c r="L455">
        <v>14</v>
      </c>
      <c r="M455">
        <v>83.798000000000002</v>
      </c>
      <c r="N455" s="1" t="s">
        <v>55</v>
      </c>
      <c r="P455" s="19" t="s">
        <v>174</v>
      </c>
    </row>
    <row r="456" spans="1:16">
      <c r="A456" s="1" t="s">
        <v>70</v>
      </c>
      <c r="B456" s="5">
        <v>1500</v>
      </c>
      <c r="C456" s="5">
        <v>300</v>
      </c>
      <c r="D456" s="15">
        <v>147.745</v>
      </c>
      <c r="E456" s="15">
        <v>22.6</v>
      </c>
      <c r="F456" s="15"/>
      <c r="G456" s="5">
        <v>5.1100000000000003</v>
      </c>
      <c r="H456" s="5">
        <v>89.7</v>
      </c>
      <c r="I456" s="5">
        <v>1670</v>
      </c>
      <c r="J456" s="10">
        <f>(Table2[[#This Row],[T]]/1000)^2 * 1/(2*Table2[[#This Row],[mdot]]/1000000 *Table2[[#This Row],[P]])</f>
        <v>0.52485909980430534</v>
      </c>
      <c r="K456" s="4" t="s">
        <v>52</v>
      </c>
      <c r="L456" s="4">
        <v>12.13</v>
      </c>
      <c r="M456" s="4">
        <v>131.29300000000001</v>
      </c>
      <c r="N456" s="1"/>
      <c r="P456" s="19" t="s">
        <v>71</v>
      </c>
    </row>
    <row r="457" spans="1:16">
      <c r="A457" t="s">
        <v>117</v>
      </c>
      <c r="B457" s="5">
        <v>1500</v>
      </c>
      <c r="C457" s="5">
        <v>350</v>
      </c>
      <c r="D457" s="5">
        <v>86.69</v>
      </c>
      <c r="E457" s="5">
        <v>12.32</v>
      </c>
      <c r="H457" s="5">
        <v>140</v>
      </c>
      <c r="I457" s="5">
        <v>1800</v>
      </c>
      <c r="J457" s="5">
        <v>0.5</v>
      </c>
      <c r="K457" s="4" t="s">
        <v>52</v>
      </c>
      <c r="L457" s="4">
        <v>12.13</v>
      </c>
      <c r="M457" s="4">
        <v>131.29300000000001</v>
      </c>
      <c r="N457" t="s">
        <v>55</v>
      </c>
      <c r="P457" s="19" t="s">
        <v>116</v>
      </c>
    </row>
    <row r="458" spans="1:16">
      <c r="A458" t="s">
        <v>108</v>
      </c>
      <c r="B458" s="5">
        <v>1500</v>
      </c>
      <c r="C458" s="5">
        <v>300</v>
      </c>
      <c r="D458" s="5">
        <v>85</v>
      </c>
      <c r="E458" s="5">
        <v>15</v>
      </c>
      <c r="F458" s="5">
        <v>25</v>
      </c>
      <c r="G458" s="5">
        <v>5.62</v>
      </c>
      <c r="H458" s="5">
        <v>95.4</v>
      </c>
      <c r="I458" s="5">
        <v>1590</v>
      </c>
      <c r="J458" s="10">
        <f>(Table2[[#This Row],[T]]/1000)^2 /(2*Table2[[#This Row],[mdot]]/1000000 *Table2[[#This Row],[P]])</f>
        <v>0.53980782918149484</v>
      </c>
      <c r="K458" s="4" t="s">
        <v>52</v>
      </c>
      <c r="L458" s="4">
        <v>12.13</v>
      </c>
      <c r="M458" s="4">
        <v>131.29300000000001</v>
      </c>
      <c r="N458" t="s">
        <v>55</v>
      </c>
      <c r="P458" s="19" t="s">
        <v>109</v>
      </c>
    </row>
    <row r="459" spans="1:16" hidden="1">
      <c r="A459" t="s">
        <v>112</v>
      </c>
      <c r="B459" s="5">
        <f>Table2[[#This Row],[Ud]]*5</f>
        <v>1500</v>
      </c>
      <c r="C459" s="5">
        <v>300</v>
      </c>
      <c r="D459" s="5">
        <v>113.5</v>
      </c>
      <c r="E459" s="5">
        <v>13</v>
      </c>
      <c r="G459" s="5">
        <v>1.1000000000000001</v>
      </c>
      <c r="H459" s="5">
        <v>26.97</v>
      </c>
      <c r="I459" s="5">
        <v>2411.9899999999998</v>
      </c>
      <c r="J459" s="10">
        <f>(Table2[[#This Row],[T]]/1000)^2 * 1/(2*Table2[[#This Row],[mdot]]/1000000 *Table2[[#This Row],[P]])</f>
        <v>0.2204184545454545</v>
      </c>
      <c r="K459" t="s">
        <v>113</v>
      </c>
      <c r="L459">
        <v>7.6459999999999999</v>
      </c>
      <c r="M459">
        <v>24.305</v>
      </c>
      <c r="N459" t="s">
        <v>55</v>
      </c>
      <c r="P459" t="s">
        <v>114</v>
      </c>
    </row>
    <row r="460" spans="1:16" hidden="1">
      <c r="A460" t="s">
        <v>75</v>
      </c>
      <c r="B460" s="5">
        <v>1506</v>
      </c>
      <c r="C460" s="5">
        <v>300</v>
      </c>
      <c r="D460" s="5">
        <v>58</v>
      </c>
      <c r="E460" s="5">
        <v>22</v>
      </c>
      <c r="G460" s="5">
        <v>1.87</v>
      </c>
      <c r="H460" s="5">
        <v>32.950000000000003</v>
      </c>
      <c r="I460" s="5">
        <v>1742.15</v>
      </c>
      <c r="J460" s="5">
        <f>(Table2[[#This Row],[T]]/1000)^2 / (2*Table2[[#This Row],[mdot]]/1000000 * Table2[[#This Row],[P]])</f>
        <v>0.19275882210906817</v>
      </c>
      <c r="K460" t="s">
        <v>84</v>
      </c>
      <c r="L460">
        <v>15.88</v>
      </c>
      <c r="M460">
        <v>28.013999999999999</v>
      </c>
      <c r="N460" t="s">
        <v>55</v>
      </c>
      <c r="P460" t="s">
        <v>86</v>
      </c>
    </row>
    <row r="461" spans="1:16">
      <c r="A461" t="s">
        <v>67</v>
      </c>
      <c r="B461" s="5">
        <v>1508</v>
      </c>
      <c r="C461" s="5">
        <v>302</v>
      </c>
      <c r="D461" s="15">
        <v>75</v>
      </c>
      <c r="E461" s="15">
        <v>25</v>
      </c>
      <c r="F461" s="15">
        <v>21</v>
      </c>
      <c r="G461" s="5">
        <v>6.1</v>
      </c>
      <c r="H461" s="5">
        <v>91.8</v>
      </c>
      <c r="I461" s="5">
        <v>1526</v>
      </c>
      <c r="J461" s="10">
        <f>(Table2[[#This Row],[T]]/1000)^2 /(2*Table2[[#This Row],[mdot]]/1000000 *Table2[[#This Row],[P]])</f>
        <v>0.45806192112014604</v>
      </c>
      <c r="K461" s="4" t="s">
        <v>52</v>
      </c>
      <c r="L461" s="4">
        <v>12.13</v>
      </c>
      <c r="M461" s="4">
        <v>131.29300000000001</v>
      </c>
      <c r="N461" s="1" t="s">
        <v>55</v>
      </c>
      <c r="P461" s="19" t="s">
        <v>68</v>
      </c>
    </row>
    <row r="462" spans="1:16">
      <c r="A462" t="s">
        <v>100</v>
      </c>
      <c r="B462" s="5">
        <v>1508.7719298245599</v>
      </c>
      <c r="C462" s="5">
        <v>274.43704947302501</v>
      </c>
      <c r="D462" s="5">
        <v>72.569999999999993</v>
      </c>
      <c r="E462" s="5">
        <v>17.649999999999999</v>
      </c>
      <c r="F462" s="5">
        <v>25</v>
      </c>
      <c r="G462" s="5">
        <v>3.12</v>
      </c>
      <c r="H462" s="5">
        <v>70.831460674157299</v>
      </c>
      <c r="I462" s="5">
        <f>Table2[[#This Row],[T]]/1000 *1/(Table2[[#This Row],[mdot]]/1000000) * 1/9.80665</f>
        <v>2314.9996422547028</v>
      </c>
      <c r="J462" s="10">
        <f>(Table2[[#This Row],[T]]/1000)^2 /(2*Table2[[#This Row],[mdot]]/1000000 *Table2[[#This Row],[P]])</f>
        <v>0.53289814738069785</v>
      </c>
      <c r="K462" t="s">
        <v>59</v>
      </c>
      <c r="L462">
        <v>14</v>
      </c>
      <c r="M462">
        <v>83.798000000000002</v>
      </c>
      <c r="N462" s="4" t="s">
        <v>55</v>
      </c>
      <c r="P462" s="19" t="s">
        <v>171</v>
      </c>
    </row>
    <row r="463" spans="1:16">
      <c r="A463" t="s">
        <v>67</v>
      </c>
      <c r="B463" s="5">
        <v>1511</v>
      </c>
      <c r="C463" s="5">
        <v>272</v>
      </c>
      <c r="D463" s="5">
        <v>75</v>
      </c>
      <c r="E463" s="5">
        <v>25</v>
      </c>
      <c r="F463" s="5">
        <v>21</v>
      </c>
      <c r="G463" s="5">
        <v>4.9000000000000004</v>
      </c>
      <c r="H463" s="5">
        <v>79.159292340111904</v>
      </c>
      <c r="I463" s="5">
        <v>1476.3487103340201</v>
      </c>
      <c r="J463" s="10">
        <f>(Table2[[#This Row],[T]]/1000)^2 /(2*Table2[[#This Row],[mdot]]/1000000 *Table2[[#This Row],[P]])</f>
        <v>0.42316843580999869</v>
      </c>
      <c r="K463" t="s">
        <v>59</v>
      </c>
      <c r="L463">
        <v>14</v>
      </c>
      <c r="M463">
        <v>83.798000000000002</v>
      </c>
      <c r="N463" s="1" t="s">
        <v>55</v>
      </c>
      <c r="P463" s="19" t="s">
        <v>68</v>
      </c>
    </row>
    <row r="464" spans="1:16">
      <c r="A464" s="1" t="s">
        <v>73</v>
      </c>
      <c r="B464" s="5">
        <v>1514</v>
      </c>
      <c r="C464" s="5">
        <v>300</v>
      </c>
      <c r="D464" s="15">
        <v>110</v>
      </c>
      <c r="E464" s="15">
        <v>22</v>
      </c>
      <c r="F464" s="15"/>
      <c r="G464" s="5">
        <v>5.4</v>
      </c>
      <c r="H464" s="5">
        <v>87</v>
      </c>
      <c r="I464" s="5">
        <v>1449</v>
      </c>
      <c r="J464" s="5">
        <v>0.41</v>
      </c>
      <c r="K464" s="4" t="s">
        <v>52</v>
      </c>
      <c r="L464" s="4">
        <v>12.13</v>
      </c>
      <c r="M464" s="4">
        <v>131.29300000000001</v>
      </c>
      <c r="N464" s="1" t="s">
        <v>55</v>
      </c>
      <c r="P464" s="19" t="s">
        <v>74</v>
      </c>
    </row>
    <row r="465" spans="1:16">
      <c r="A465" t="s">
        <v>67</v>
      </c>
      <c r="B465" s="5">
        <v>1516</v>
      </c>
      <c r="C465" s="5">
        <v>302</v>
      </c>
      <c r="D465" s="5">
        <v>75</v>
      </c>
      <c r="E465" s="5">
        <v>25</v>
      </c>
      <c r="F465" s="5">
        <v>21</v>
      </c>
      <c r="G465" s="5">
        <v>4.5</v>
      </c>
      <c r="H465" s="5">
        <v>77.986420278665605</v>
      </c>
      <c r="I465" s="5">
        <v>1597.2967994764099</v>
      </c>
      <c r="J465" s="10">
        <f>(Table2[[#This Row],[T]]/1000)^2 /(2*Table2[[#This Row],[mdot]]/1000000 *Table2[[#This Row],[P]])</f>
        <v>0.44575503868958272</v>
      </c>
      <c r="K465" t="s">
        <v>59</v>
      </c>
      <c r="L465">
        <v>14</v>
      </c>
      <c r="M465">
        <v>83.798000000000002</v>
      </c>
      <c r="N465" s="1" t="s">
        <v>55</v>
      </c>
      <c r="P465" s="19" t="s">
        <v>68</v>
      </c>
    </row>
    <row r="466" spans="1:16">
      <c r="A466" t="s">
        <v>135</v>
      </c>
      <c r="B466" s="5">
        <v>1517.75</v>
      </c>
      <c r="C466" s="5">
        <v>650</v>
      </c>
      <c r="D466" s="5">
        <v>68</v>
      </c>
      <c r="G466" s="5">
        <v>2.5099999999999998</v>
      </c>
      <c r="H466" s="5">
        <v>66.22</v>
      </c>
      <c r="I466" s="5">
        <v>2689.24</v>
      </c>
      <c r="J466" s="10">
        <v>0.57550000000000001</v>
      </c>
      <c r="K466" s="4" t="s">
        <v>52</v>
      </c>
      <c r="L466" s="4">
        <v>12.13</v>
      </c>
      <c r="M466" s="4">
        <v>131.29300000000001</v>
      </c>
      <c r="P466" s="21" t="s">
        <v>155</v>
      </c>
    </row>
    <row r="467" spans="1:16">
      <c r="A467" t="s">
        <v>135</v>
      </c>
      <c r="B467" s="15">
        <v>1559.25</v>
      </c>
      <c r="C467" s="15">
        <v>550</v>
      </c>
      <c r="D467" s="5">
        <v>68</v>
      </c>
      <c r="G467" s="5">
        <v>3.01</v>
      </c>
      <c r="H467" s="15">
        <v>72.75</v>
      </c>
      <c r="I467" s="15">
        <v>2463.79</v>
      </c>
      <c r="J467" s="15">
        <v>0.56389999999999996</v>
      </c>
      <c r="K467" s="4" t="s">
        <v>52</v>
      </c>
      <c r="L467" s="4">
        <v>12.13</v>
      </c>
      <c r="M467" s="4">
        <v>131.29300000000001</v>
      </c>
      <c r="P467" s="21" t="s">
        <v>155</v>
      </c>
    </row>
    <row r="468" spans="1:16">
      <c r="A468" t="s">
        <v>135</v>
      </c>
      <c r="B468" s="15">
        <v>1559.25</v>
      </c>
      <c r="C468" s="15">
        <v>550</v>
      </c>
      <c r="D468" s="5">
        <v>68</v>
      </c>
      <c r="G468" s="5">
        <v>3.01</v>
      </c>
      <c r="H468" s="15">
        <v>72.040000000000006</v>
      </c>
      <c r="I468" s="15">
        <v>2439.87</v>
      </c>
      <c r="J468" s="15">
        <v>0.55300000000000005</v>
      </c>
      <c r="K468" s="4" t="s">
        <v>52</v>
      </c>
      <c r="L468" s="4">
        <v>12.13</v>
      </c>
      <c r="M468" s="4">
        <v>131.29300000000001</v>
      </c>
      <c r="P468" s="21" t="s">
        <v>155</v>
      </c>
    </row>
    <row r="469" spans="1:16">
      <c r="A469" t="s">
        <v>67</v>
      </c>
      <c r="B469" s="5">
        <v>1561</v>
      </c>
      <c r="C469" s="5">
        <v>393</v>
      </c>
      <c r="D469" s="5">
        <v>75</v>
      </c>
      <c r="E469" s="5">
        <v>25</v>
      </c>
      <c r="F469" s="5">
        <v>21</v>
      </c>
      <c r="G469" s="5">
        <v>3.68</v>
      </c>
      <c r="H469" s="5">
        <v>67.839385446006105</v>
      </c>
      <c r="I469" s="5">
        <v>1887.86271179901</v>
      </c>
      <c r="J469" s="10">
        <f>(Table2[[#This Row],[T]]/1000)^2 /(2*Table2[[#This Row],[mdot]]/1000000 *Table2[[#This Row],[P]])</f>
        <v>0.40057430939717648</v>
      </c>
      <c r="K469" t="s">
        <v>59</v>
      </c>
      <c r="L469">
        <v>14</v>
      </c>
      <c r="M469">
        <v>83.798000000000002</v>
      </c>
      <c r="N469" s="1" t="s">
        <v>55</v>
      </c>
      <c r="P469" s="19" t="s">
        <v>68</v>
      </c>
    </row>
    <row r="470" spans="1:16">
      <c r="A470" t="s">
        <v>67</v>
      </c>
      <c r="B470" s="5">
        <v>1567</v>
      </c>
      <c r="C470" s="5">
        <v>453</v>
      </c>
      <c r="D470" s="5">
        <v>75</v>
      </c>
      <c r="E470" s="5">
        <v>25</v>
      </c>
      <c r="F470" s="5">
        <v>21</v>
      </c>
      <c r="G470" s="5">
        <v>3.27</v>
      </c>
      <c r="H470" s="5">
        <v>63.092327716219799</v>
      </c>
      <c r="I470" s="5">
        <v>1973.7696830708901</v>
      </c>
      <c r="J470" s="10">
        <f>(Table2[[#This Row],[T]]/1000)^2 /(2*Table2[[#This Row],[mdot]]/1000000 *Table2[[#This Row],[P]])</f>
        <v>0.3884242681774594</v>
      </c>
      <c r="K470" t="s">
        <v>59</v>
      </c>
      <c r="L470">
        <v>14</v>
      </c>
      <c r="M470">
        <v>83.798000000000002</v>
      </c>
      <c r="N470" s="1" t="s">
        <v>55</v>
      </c>
      <c r="P470" s="19" t="s">
        <v>68</v>
      </c>
    </row>
    <row r="471" spans="1:16">
      <c r="A471" t="s">
        <v>135</v>
      </c>
      <c r="B471" s="15">
        <v>1587</v>
      </c>
      <c r="C471" s="15">
        <v>600</v>
      </c>
      <c r="D471" s="5">
        <v>68</v>
      </c>
      <c r="G471" s="5">
        <v>2.76</v>
      </c>
      <c r="H471" s="15">
        <v>69.069999999999993</v>
      </c>
      <c r="I471" s="15">
        <v>2550.84</v>
      </c>
      <c r="J471" s="15">
        <v>0.54449999999999998</v>
      </c>
      <c r="K471" s="4" t="s">
        <v>52</v>
      </c>
      <c r="L471" s="4">
        <v>12.13</v>
      </c>
      <c r="M471" s="4">
        <v>131.29300000000001</v>
      </c>
      <c r="P471" s="21" t="s">
        <v>155</v>
      </c>
    </row>
    <row r="472" spans="1:16">
      <c r="A472" s="1" t="s">
        <v>123</v>
      </c>
      <c r="B472" s="5">
        <v>1600</v>
      </c>
      <c r="C472" s="5">
        <v>300</v>
      </c>
      <c r="D472" s="15">
        <v>82</v>
      </c>
      <c r="E472" s="15">
        <v>11</v>
      </c>
      <c r="F472" s="15">
        <v>7</v>
      </c>
      <c r="G472" s="5">
        <v>5.8979999999999997</v>
      </c>
      <c r="H472" s="5">
        <v>97.203758399999998</v>
      </c>
      <c r="I472" s="5">
        <v>1680</v>
      </c>
      <c r="J472" s="5">
        <v>0.52</v>
      </c>
      <c r="K472" s="4" t="s">
        <v>52</v>
      </c>
      <c r="L472" s="4">
        <v>12.13</v>
      </c>
      <c r="M472" s="4">
        <v>131.29300000000001</v>
      </c>
      <c r="N472" s="1" t="s">
        <v>55</v>
      </c>
      <c r="P472" s="19" t="s">
        <v>174</v>
      </c>
    </row>
    <row r="473" spans="1:16">
      <c r="A473" s="1" t="s">
        <v>123</v>
      </c>
      <c r="B473" s="5">
        <v>1600</v>
      </c>
      <c r="C473" s="5">
        <v>400</v>
      </c>
      <c r="D473" s="15">
        <v>82</v>
      </c>
      <c r="E473" s="15">
        <v>11</v>
      </c>
      <c r="F473" s="15">
        <v>7</v>
      </c>
      <c r="G473" s="5">
        <v>3.24</v>
      </c>
      <c r="H473" s="5">
        <v>64.840176000000014</v>
      </c>
      <c r="I473" s="5">
        <v>2040</v>
      </c>
      <c r="J473" s="5">
        <v>0.433</v>
      </c>
      <c r="K473" t="s">
        <v>59</v>
      </c>
      <c r="L473">
        <v>14</v>
      </c>
      <c r="M473">
        <v>83.798000000000002</v>
      </c>
      <c r="N473" s="1" t="s">
        <v>55</v>
      </c>
      <c r="P473" s="19" t="s">
        <v>174</v>
      </c>
    </row>
    <row r="474" spans="1:16">
      <c r="A474" t="s">
        <v>67</v>
      </c>
      <c r="B474" s="5">
        <v>1606</v>
      </c>
      <c r="C474" s="5">
        <v>242</v>
      </c>
      <c r="D474" s="5">
        <v>75</v>
      </c>
      <c r="E474" s="5">
        <v>25</v>
      </c>
      <c r="F474" s="5">
        <v>21</v>
      </c>
      <c r="G474" s="5">
        <v>5.72</v>
      </c>
      <c r="H474" s="5">
        <v>77.455220334547604</v>
      </c>
      <c r="I474" s="5">
        <v>1381.31624911667</v>
      </c>
      <c r="J474" s="10">
        <f>(Table2[[#This Row],[T]]/1000)^2 /(2*Table2[[#This Row],[mdot]]/1000000 *Table2[[#This Row],[P]])</f>
        <v>0.326535062847436</v>
      </c>
      <c r="K474" t="s">
        <v>59</v>
      </c>
      <c r="L474">
        <v>14</v>
      </c>
      <c r="M474">
        <v>83.798000000000002</v>
      </c>
      <c r="N474" s="1" t="s">
        <v>55</v>
      </c>
      <c r="P474" s="19" t="s">
        <v>68</v>
      </c>
    </row>
    <row r="475" spans="1:16">
      <c r="A475" t="s">
        <v>67</v>
      </c>
      <c r="B475" s="5">
        <v>1628</v>
      </c>
      <c r="C475" s="5">
        <v>363</v>
      </c>
      <c r="D475" s="5">
        <v>75</v>
      </c>
      <c r="E475" s="5">
        <v>25</v>
      </c>
      <c r="F475" s="5">
        <v>21</v>
      </c>
      <c r="G475" s="5">
        <v>4.09</v>
      </c>
      <c r="H475" s="5">
        <v>80.863364345676203</v>
      </c>
      <c r="I475" s="5">
        <v>1813.05182597565</v>
      </c>
      <c r="J475" s="10">
        <f>(Table2[[#This Row],[T]]/1000)^2 /(2*Table2[[#This Row],[mdot]]/1000000 *Table2[[#This Row],[P]])</f>
        <v>0.49101629891489235</v>
      </c>
      <c r="K475" t="s">
        <v>59</v>
      </c>
      <c r="L475">
        <v>14</v>
      </c>
      <c r="M475">
        <v>83.798000000000002</v>
      </c>
      <c r="N475" s="1" t="s">
        <v>55</v>
      </c>
      <c r="P475" s="19" t="s">
        <v>68</v>
      </c>
    </row>
    <row r="476" spans="1:16">
      <c r="A476" t="s">
        <v>100</v>
      </c>
      <c r="B476" s="5">
        <v>1630.6555863342501</v>
      </c>
      <c r="C476" s="5">
        <v>299.39507801361702</v>
      </c>
      <c r="D476" s="5">
        <v>72.569999999999993</v>
      </c>
      <c r="E476" s="5">
        <v>17.649999999999999</v>
      </c>
      <c r="F476" s="5">
        <v>25</v>
      </c>
      <c r="G476" s="5">
        <v>3.12</v>
      </c>
      <c r="H476" s="5">
        <v>76.044943820224702</v>
      </c>
      <c r="I476" s="5">
        <f>Table2[[#This Row],[T]]/1000 *1/(Table2[[#This Row],[mdot]]/1000000) * 1/9.80665</f>
        <v>2485.3930169384244</v>
      </c>
      <c r="J476" s="10">
        <f>(Table2[[#This Row],[T]]/1000)^2 /(2*Table2[[#This Row],[mdot]]/1000000 *Table2[[#This Row],[P]])</f>
        <v>0.56832119699675399</v>
      </c>
      <c r="K476" t="s">
        <v>59</v>
      </c>
      <c r="L476">
        <v>14</v>
      </c>
      <c r="M476">
        <v>83.798000000000002</v>
      </c>
      <c r="N476" s="4" t="s">
        <v>55</v>
      </c>
      <c r="P476" s="19" t="s">
        <v>171</v>
      </c>
    </row>
    <row r="477" spans="1:16">
      <c r="A477" t="s">
        <v>135</v>
      </c>
      <c r="B477" s="5">
        <v>1631</v>
      </c>
      <c r="C477" s="5">
        <v>700</v>
      </c>
      <c r="D477" s="5">
        <v>68</v>
      </c>
      <c r="G477" s="5">
        <v>2.5099999999999998</v>
      </c>
      <c r="H477" s="5">
        <v>68.349999999999994</v>
      </c>
      <c r="I477" s="5">
        <v>2775.99</v>
      </c>
      <c r="J477" s="10">
        <v>0.5706</v>
      </c>
      <c r="K477" s="4" t="s">
        <v>52</v>
      </c>
      <c r="L477" s="4">
        <v>12.13</v>
      </c>
      <c r="M477" s="4">
        <v>131.29300000000001</v>
      </c>
      <c r="P477" s="21" t="s">
        <v>155</v>
      </c>
    </row>
    <row r="478" spans="1:16">
      <c r="A478" t="s">
        <v>67</v>
      </c>
      <c r="B478" s="5">
        <v>1638</v>
      </c>
      <c r="C478" s="5">
        <v>363</v>
      </c>
      <c r="D478" s="15">
        <v>75</v>
      </c>
      <c r="E478" s="15">
        <v>25</v>
      </c>
      <c r="F478" s="15">
        <v>21</v>
      </c>
      <c r="G478" s="5">
        <v>5.54</v>
      </c>
      <c r="H478" s="5">
        <v>93</v>
      </c>
      <c r="I478" s="5">
        <v>1709</v>
      </c>
      <c r="J478" s="10">
        <f>(Table2[[#This Row],[T]]/1000)^2 /(2*Table2[[#This Row],[mdot]]/1000000 *Table2[[#This Row],[P]])</f>
        <v>0.4765541317887888</v>
      </c>
      <c r="K478" s="4" t="s">
        <v>52</v>
      </c>
      <c r="L478" s="4">
        <v>12.13</v>
      </c>
      <c r="M478" s="4">
        <v>131.29300000000001</v>
      </c>
      <c r="N478" s="1" t="s">
        <v>55</v>
      </c>
      <c r="P478" s="19" t="s">
        <v>68</v>
      </c>
    </row>
    <row r="479" spans="1:16">
      <c r="A479" t="s">
        <v>67</v>
      </c>
      <c r="B479" s="5">
        <v>1662</v>
      </c>
      <c r="C479" s="5">
        <v>483</v>
      </c>
      <c r="D479" s="5">
        <v>75</v>
      </c>
      <c r="E479" s="5">
        <v>25</v>
      </c>
      <c r="F479" s="5">
        <v>21</v>
      </c>
      <c r="G479" s="5">
        <v>3.27</v>
      </c>
      <c r="H479" s="5">
        <v>64.918119150753</v>
      </c>
      <c r="I479" s="5">
        <v>2031.9995733390199</v>
      </c>
      <c r="J479" s="10">
        <f>(Table2[[#This Row],[T]]/1000)^2 /(2*Table2[[#This Row],[mdot]]/1000000 *Table2[[#This Row],[P]])</f>
        <v>0.3877243616135605</v>
      </c>
      <c r="K479" t="s">
        <v>59</v>
      </c>
      <c r="L479">
        <v>14</v>
      </c>
      <c r="M479">
        <v>83.798000000000002</v>
      </c>
      <c r="N479" s="1" t="s">
        <v>55</v>
      </c>
      <c r="P479" s="19" t="s">
        <v>68</v>
      </c>
    </row>
    <row r="480" spans="1:16">
      <c r="A480" t="s">
        <v>67</v>
      </c>
      <c r="B480" s="5">
        <v>1666</v>
      </c>
      <c r="C480" s="5">
        <v>302</v>
      </c>
      <c r="D480" s="15">
        <v>75</v>
      </c>
      <c r="E480" s="15">
        <v>25</v>
      </c>
      <c r="F480" s="15">
        <v>21</v>
      </c>
      <c r="G480" s="5">
        <v>6.65</v>
      </c>
      <c r="H480" s="5">
        <v>101.6</v>
      </c>
      <c r="I480" s="5">
        <v>1545</v>
      </c>
      <c r="J480" s="10">
        <f>(Table2[[#This Row],[T]]/1000)^2 /(2*Table2[[#This Row],[mdot]]/1000000 *Table2[[#This Row],[P]])</f>
        <v>0.46586574479415821</v>
      </c>
      <c r="K480" s="4" t="s">
        <v>52</v>
      </c>
      <c r="L480" s="4">
        <v>12.13</v>
      </c>
      <c r="M480" s="4">
        <v>131.29300000000001</v>
      </c>
      <c r="N480" s="1" t="s">
        <v>55</v>
      </c>
      <c r="P480" s="19" t="s">
        <v>68</v>
      </c>
    </row>
    <row r="481" spans="1:16">
      <c r="A481" t="s">
        <v>64</v>
      </c>
      <c r="B481" s="5">
        <v>1669</v>
      </c>
      <c r="C481" s="5">
        <v>400.3</v>
      </c>
      <c r="D481" s="5">
        <f>123+25/2</f>
        <v>135.5</v>
      </c>
      <c r="E481" s="5">
        <v>25</v>
      </c>
      <c r="F481" s="5">
        <v>38</v>
      </c>
      <c r="G481" s="5">
        <v>5</v>
      </c>
      <c r="H481" s="5">
        <v>99.5</v>
      </c>
      <c r="I481" s="5">
        <v>2030</v>
      </c>
      <c r="J481" s="10">
        <v>0.59299999999999997</v>
      </c>
      <c r="K481" s="4" t="s">
        <v>52</v>
      </c>
      <c r="L481" s="4">
        <v>12.13</v>
      </c>
      <c r="M481" s="4">
        <v>131.29300000000001</v>
      </c>
      <c r="N481" t="s">
        <v>55</v>
      </c>
      <c r="P481" s="19" t="s">
        <v>172</v>
      </c>
    </row>
    <row r="482" spans="1:16">
      <c r="A482" t="s">
        <v>67</v>
      </c>
      <c r="B482" s="5">
        <v>1670</v>
      </c>
      <c r="C482" s="5">
        <v>332</v>
      </c>
      <c r="D482" s="5">
        <v>75</v>
      </c>
      <c r="E482" s="5">
        <v>25</v>
      </c>
      <c r="F482" s="5">
        <v>21</v>
      </c>
      <c r="G482" s="5">
        <v>4.5</v>
      </c>
      <c r="H482" s="5">
        <v>83.906350069898295</v>
      </c>
      <c r="I482" s="5">
        <v>1729.0842638167901</v>
      </c>
      <c r="J482" s="10">
        <f>(Table2[[#This Row],[T]]/1000)^2 /(2*Table2[[#This Row],[mdot]]/1000000 *Table2[[#This Row],[P]])</f>
        <v>0.46841487571871737</v>
      </c>
      <c r="K482" t="s">
        <v>59</v>
      </c>
      <c r="L482">
        <v>14</v>
      </c>
      <c r="M482">
        <v>83.798000000000002</v>
      </c>
      <c r="N482" s="1" t="s">
        <v>55</v>
      </c>
      <c r="P482" s="19" t="s">
        <v>68</v>
      </c>
    </row>
    <row r="483" spans="1:16">
      <c r="A483" t="s">
        <v>67</v>
      </c>
      <c r="B483" s="5">
        <v>1671</v>
      </c>
      <c r="C483" s="5">
        <v>272</v>
      </c>
      <c r="D483" s="5">
        <v>75</v>
      </c>
      <c r="E483" s="5">
        <v>25</v>
      </c>
      <c r="F483" s="5">
        <v>21</v>
      </c>
      <c r="G483" s="5">
        <v>5.31</v>
      </c>
      <c r="H483" s="5">
        <v>86.584177507213596</v>
      </c>
      <c r="I483" s="5">
        <v>1515.14513139824</v>
      </c>
      <c r="J483" s="10">
        <f>(Table2[[#This Row],[T]]/1000)^2 /(2*Table2[[#This Row],[mdot]]/1000000 *Table2[[#This Row],[P]])</f>
        <v>0.42245076893865069</v>
      </c>
      <c r="K483" t="s">
        <v>59</v>
      </c>
      <c r="L483">
        <v>14</v>
      </c>
      <c r="M483">
        <v>83.798000000000002</v>
      </c>
      <c r="N483" s="1" t="s">
        <v>55</v>
      </c>
      <c r="P483" s="19" t="s">
        <v>68</v>
      </c>
    </row>
    <row r="484" spans="1:16">
      <c r="A484" t="s">
        <v>63</v>
      </c>
      <c r="B484" s="5">
        <v>1674</v>
      </c>
      <c r="C484" s="5">
        <v>400</v>
      </c>
      <c r="D484" s="5">
        <f>123+25/2</f>
        <v>135.5</v>
      </c>
      <c r="E484" s="5">
        <v>25</v>
      </c>
      <c r="F484" s="5">
        <v>38</v>
      </c>
      <c r="G484" s="5">
        <v>5</v>
      </c>
      <c r="H484" s="5">
        <v>90.3</v>
      </c>
      <c r="I484" s="5">
        <v>1841</v>
      </c>
      <c r="J484" s="10">
        <v>0.48699999999999999</v>
      </c>
      <c r="K484" s="4" t="s">
        <v>52</v>
      </c>
      <c r="L484" s="4">
        <v>12.13</v>
      </c>
      <c r="M484" s="4">
        <v>131.29300000000001</v>
      </c>
      <c r="N484" t="s">
        <v>55</v>
      </c>
      <c r="P484" s="19" t="s">
        <v>172</v>
      </c>
    </row>
    <row r="485" spans="1:16">
      <c r="A485" t="s">
        <v>135</v>
      </c>
      <c r="B485" s="15">
        <v>1677</v>
      </c>
      <c r="C485" s="15">
        <v>600</v>
      </c>
      <c r="D485" s="5">
        <v>68</v>
      </c>
      <c r="G485" s="5">
        <v>2.5</v>
      </c>
      <c r="H485" s="14">
        <v>65.17</v>
      </c>
      <c r="I485" s="15">
        <v>2657.14</v>
      </c>
      <c r="J485" s="15">
        <v>0.50649999999999995</v>
      </c>
      <c r="K485" s="4" t="s">
        <v>52</v>
      </c>
      <c r="L485" s="4">
        <v>12.13</v>
      </c>
      <c r="M485" s="4">
        <v>131.29300000000001</v>
      </c>
      <c r="P485" s="21" t="s">
        <v>155</v>
      </c>
    </row>
    <row r="486" spans="1:16">
      <c r="A486" t="s">
        <v>67</v>
      </c>
      <c r="B486" s="5">
        <v>1681</v>
      </c>
      <c r="C486" s="5">
        <v>302</v>
      </c>
      <c r="D486" s="5">
        <v>75</v>
      </c>
      <c r="E486" s="5">
        <v>25</v>
      </c>
      <c r="F486" s="5">
        <v>21</v>
      </c>
      <c r="G486" s="5">
        <v>4.9000000000000004</v>
      </c>
      <c r="H486" s="5">
        <v>86.443079898115997</v>
      </c>
      <c r="I486" s="5">
        <v>1616.6257337386801</v>
      </c>
      <c r="J486" s="10">
        <f>(Table2[[#This Row],[T]]/1000)^2 /(2*Table2[[#This Row],[mdot]]/1000000 *Table2[[#This Row],[P]])</f>
        <v>0.45359334593548939</v>
      </c>
      <c r="K486" t="s">
        <v>59</v>
      </c>
      <c r="L486">
        <v>14</v>
      </c>
      <c r="M486">
        <v>83.798000000000002</v>
      </c>
      <c r="N486" s="1" t="s">
        <v>55</v>
      </c>
      <c r="P486" s="19" t="s">
        <v>68</v>
      </c>
    </row>
    <row r="487" spans="1:16">
      <c r="A487" t="s">
        <v>63</v>
      </c>
      <c r="B487" s="5">
        <v>1682</v>
      </c>
      <c r="C487" s="5">
        <v>400.4</v>
      </c>
      <c r="D487" s="5">
        <f>123+25/2</f>
        <v>135.5</v>
      </c>
      <c r="E487" s="5">
        <v>25</v>
      </c>
      <c r="F487" s="5">
        <v>38</v>
      </c>
      <c r="G487" s="5">
        <v>4.9800000000000004</v>
      </c>
      <c r="H487" s="5">
        <v>91</v>
      </c>
      <c r="I487" s="5">
        <v>1862</v>
      </c>
      <c r="J487" s="10">
        <v>0.49399999999999999</v>
      </c>
      <c r="K487" s="4" t="s">
        <v>52</v>
      </c>
      <c r="L487" s="4">
        <v>12.13</v>
      </c>
      <c r="M487" s="4">
        <v>131.29300000000001</v>
      </c>
      <c r="N487" t="s">
        <v>55</v>
      </c>
      <c r="P487" s="19" t="s">
        <v>172</v>
      </c>
    </row>
    <row r="488" spans="1:16">
      <c r="A488" t="s">
        <v>67</v>
      </c>
      <c r="B488" s="5">
        <v>1693</v>
      </c>
      <c r="C488" s="5">
        <v>423</v>
      </c>
      <c r="D488" s="5">
        <v>75</v>
      </c>
      <c r="E488" s="5">
        <v>25</v>
      </c>
      <c r="F488" s="5">
        <v>21</v>
      </c>
      <c r="G488" s="5">
        <v>3.68</v>
      </c>
      <c r="H488" s="5">
        <v>71.490968315072493</v>
      </c>
      <c r="I488" s="5">
        <v>1990.1292009951601</v>
      </c>
      <c r="J488" s="10">
        <f>(Table2[[#This Row],[T]]/1000)^2 /(2*Table2[[#This Row],[mdot]]/1000000 *Table2[[#This Row],[P]])</f>
        <v>0.41017348855154051</v>
      </c>
      <c r="K488" t="s">
        <v>59</v>
      </c>
      <c r="L488">
        <v>14</v>
      </c>
      <c r="M488">
        <v>83.798000000000002</v>
      </c>
      <c r="N488" s="1" t="s">
        <v>55</v>
      </c>
      <c r="P488" s="19" t="s">
        <v>68</v>
      </c>
    </row>
    <row r="489" spans="1:16">
      <c r="A489" s="1" t="s">
        <v>123</v>
      </c>
      <c r="B489" s="5">
        <v>1700</v>
      </c>
      <c r="C489" s="5">
        <v>300</v>
      </c>
      <c r="D489" s="15">
        <v>82</v>
      </c>
      <c r="E489" s="15">
        <v>11</v>
      </c>
      <c r="F489" s="15">
        <v>7</v>
      </c>
      <c r="G489" s="5">
        <v>4.4859999999999998</v>
      </c>
      <c r="H489" s="5">
        <v>81.41417100000001</v>
      </c>
      <c r="I489" s="5">
        <v>1850</v>
      </c>
      <c r="J489" s="5">
        <v>0.45700000000000002</v>
      </c>
      <c r="K489" t="s">
        <v>59</v>
      </c>
      <c r="L489">
        <v>14</v>
      </c>
      <c r="M489">
        <v>83.798000000000002</v>
      </c>
      <c r="N489" s="1" t="s">
        <v>55</v>
      </c>
      <c r="P489" s="19" t="s">
        <v>174</v>
      </c>
    </row>
    <row r="490" spans="1:16">
      <c r="A490" t="s">
        <v>63</v>
      </c>
      <c r="B490" s="5">
        <v>1706</v>
      </c>
      <c r="C490" s="5">
        <v>400.1</v>
      </c>
      <c r="D490" s="5">
        <f>123+25/2</f>
        <v>135.5</v>
      </c>
      <c r="E490" s="5">
        <v>25</v>
      </c>
      <c r="F490" s="5">
        <v>38</v>
      </c>
      <c r="G490" s="5">
        <v>4.9800000000000004</v>
      </c>
      <c r="H490" s="5">
        <v>91.9</v>
      </c>
      <c r="I490" s="5">
        <v>1880</v>
      </c>
      <c r="J490" s="10">
        <v>0.497</v>
      </c>
      <c r="K490" s="4" t="s">
        <v>52</v>
      </c>
      <c r="L490" s="4">
        <v>12.13</v>
      </c>
      <c r="M490" s="4">
        <v>131.29300000000001</v>
      </c>
      <c r="N490" t="s">
        <v>55</v>
      </c>
      <c r="P490" s="19" t="s">
        <v>172</v>
      </c>
    </row>
    <row r="491" spans="1:16">
      <c r="A491" t="s">
        <v>135</v>
      </c>
      <c r="B491" s="15">
        <v>1710</v>
      </c>
      <c r="C491" s="15">
        <v>600</v>
      </c>
      <c r="D491" s="5">
        <v>68</v>
      </c>
      <c r="G491" s="5">
        <v>3.01</v>
      </c>
      <c r="H491" s="15">
        <v>75.58</v>
      </c>
      <c r="I491" s="15">
        <v>2559.4699999999998</v>
      </c>
      <c r="J491" s="15">
        <v>0.55489999999999995</v>
      </c>
      <c r="K491" s="4" t="s">
        <v>52</v>
      </c>
      <c r="L491" s="4">
        <v>12.13</v>
      </c>
      <c r="M491" s="4">
        <v>131.29300000000001</v>
      </c>
      <c r="P491" s="21" t="s">
        <v>155</v>
      </c>
    </row>
    <row r="492" spans="1:16">
      <c r="A492" t="s">
        <v>135</v>
      </c>
      <c r="B492" s="15">
        <v>1719.25</v>
      </c>
      <c r="C492" s="15">
        <v>650</v>
      </c>
      <c r="D492" s="5">
        <v>68</v>
      </c>
      <c r="G492" s="5">
        <v>2.76</v>
      </c>
      <c r="H492" s="15">
        <v>71.91</v>
      </c>
      <c r="I492" s="15">
        <v>2656.03</v>
      </c>
      <c r="J492" s="15">
        <v>0.54490000000000005</v>
      </c>
      <c r="K492" s="4" t="s">
        <v>52</v>
      </c>
      <c r="L492" s="4">
        <v>12.13</v>
      </c>
      <c r="M492" s="4">
        <v>131.29300000000001</v>
      </c>
      <c r="P492" s="21" t="s">
        <v>155</v>
      </c>
    </row>
    <row r="493" spans="1:16">
      <c r="A493" t="s">
        <v>135</v>
      </c>
      <c r="B493" s="15">
        <v>1722</v>
      </c>
      <c r="C493" s="15">
        <v>600</v>
      </c>
      <c r="D493" s="5">
        <v>68</v>
      </c>
      <c r="G493" s="5">
        <v>3.01</v>
      </c>
      <c r="H493" s="15">
        <v>74.87</v>
      </c>
      <c r="I493" s="15">
        <v>2535.5500000000002</v>
      </c>
      <c r="J493" s="15">
        <v>0.54069999999999996</v>
      </c>
      <c r="K493" s="4" t="s">
        <v>52</v>
      </c>
      <c r="L493" s="4">
        <v>12.13</v>
      </c>
      <c r="M493" s="4">
        <v>131.29300000000001</v>
      </c>
      <c r="P493" s="21" t="s">
        <v>155</v>
      </c>
    </row>
    <row r="494" spans="1:16">
      <c r="A494" t="s">
        <v>135</v>
      </c>
      <c r="B494" s="15">
        <v>1731</v>
      </c>
      <c r="C494" s="15">
        <v>600</v>
      </c>
      <c r="D494" s="5">
        <v>68</v>
      </c>
      <c r="G494" s="5">
        <v>3.01</v>
      </c>
      <c r="H494" s="15">
        <v>76.28</v>
      </c>
      <c r="I494" s="15">
        <v>2583.39</v>
      </c>
      <c r="J494" s="15">
        <v>0.55840000000000001</v>
      </c>
      <c r="K494" s="4" t="s">
        <v>52</v>
      </c>
      <c r="L494" s="4">
        <v>12.13</v>
      </c>
      <c r="M494" s="4">
        <v>131.29300000000001</v>
      </c>
      <c r="P494" s="21" t="s">
        <v>155</v>
      </c>
    </row>
    <row r="495" spans="1:16">
      <c r="A495" t="s">
        <v>135</v>
      </c>
      <c r="B495" s="5">
        <v>1736.25</v>
      </c>
      <c r="C495" s="5">
        <v>750</v>
      </c>
      <c r="D495" s="5">
        <v>68</v>
      </c>
      <c r="G495" s="5">
        <v>2.5099999999999998</v>
      </c>
      <c r="H495" s="5">
        <v>70.489999999999995</v>
      </c>
      <c r="I495" s="5">
        <v>2862.74</v>
      </c>
      <c r="J495" s="10">
        <v>0.57010000000000005</v>
      </c>
      <c r="K495" s="4" t="s">
        <v>52</v>
      </c>
      <c r="L495" s="4">
        <v>12.13</v>
      </c>
      <c r="M495" s="4">
        <v>131.29300000000001</v>
      </c>
      <c r="P495" s="21" t="s">
        <v>155</v>
      </c>
    </row>
    <row r="496" spans="1:16">
      <c r="A496" t="s">
        <v>65</v>
      </c>
      <c r="B496" s="5">
        <v>1741</v>
      </c>
      <c r="C496" s="5">
        <v>400.2</v>
      </c>
      <c r="D496" s="5">
        <f>123+25/2</f>
        <v>135.5</v>
      </c>
      <c r="E496" s="5">
        <v>25</v>
      </c>
      <c r="F496" s="5">
        <v>38</v>
      </c>
      <c r="G496" s="5">
        <v>5</v>
      </c>
      <c r="H496" s="5">
        <v>100.5</v>
      </c>
      <c r="I496" s="5">
        <v>2050</v>
      </c>
      <c r="J496" s="10">
        <v>0.57999999999999996</v>
      </c>
      <c r="K496" s="4" t="s">
        <v>52</v>
      </c>
      <c r="L496" s="4">
        <v>12.13</v>
      </c>
      <c r="M496" s="4">
        <v>131.29300000000001</v>
      </c>
      <c r="N496" t="s">
        <v>55</v>
      </c>
      <c r="P496" s="19" t="s">
        <v>172</v>
      </c>
    </row>
    <row r="497" spans="1:16">
      <c r="A497" t="s">
        <v>65</v>
      </c>
      <c r="B497" s="5">
        <v>1741</v>
      </c>
      <c r="C497" s="5">
        <v>400.2</v>
      </c>
      <c r="D497" s="5">
        <f>123+25/2</f>
        <v>135.5</v>
      </c>
      <c r="E497" s="5">
        <v>25</v>
      </c>
      <c r="F497" s="5">
        <v>38</v>
      </c>
      <c r="G497" s="5">
        <v>5</v>
      </c>
      <c r="H497" s="5">
        <v>100.1</v>
      </c>
      <c r="I497" s="5">
        <v>2040</v>
      </c>
      <c r="J497" s="10">
        <v>0.57599999999999996</v>
      </c>
      <c r="K497" s="4" t="s">
        <v>52</v>
      </c>
      <c r="L497" s="4">
        <v>12.13</v>
      </c>
      <c r="M497" s="4">
        <v>131.29300000000001</v>
      </c>
      <c r="N497" t="s">
        <v>55</v>
      </c>
      <c r="P497" s="19" t="s">
        <v>172</v>
      </c>
    </row>
    <row r="498" spans="1:16">
      <c r="A498" t="s">
        <v>63</v>
      </c>
      <c r="B498" s="5">
        <v>1748</v>
      </c>
      <c r="C498" s="5">
        <v>400.1</v>
      </c>
      <c r="D498" s="5">
        <f>123+25/2</f>
        <v>135.5</v>
      </c>
      <c r="E498" s="5">
        <v>25</v>
      </c>
      <c r="F498" s="5">
        <v>38</v>
      </c>
      <c r="G498" s="5">
        <v>4.9800000000000004</v>
      </c>
      <c r="H498" s="5">
        <v>92.8</v>
      </c>
      <c r="I498" s="5">
        <v>1900</v>
      </c>
      <c r="J498" s="10">
        <v>0.495</v>
      </c>
      <c r="K498" s="4" t="s">
        <v>52</v>
      </c>
      <c r="L498" s="4">
        <v>12.13</v>
      </c>
      <c r="M498" s="4">
        <v>131.29300000000001</v>
      </c>
      <c r="N498" t="s">
        <v>55</v>
      </c>
      <c r="P498" s="19" t="s">
        <v>172</v>
      </c>
    </row>
    <row r="499" spans="1:16">
      <c r="A499" t="s">
        <v>63</v>
      </c>
      <c r="B499" s="5">
        <v>1749</v>
      </c>
      <c r="C499" s="5">
        <v>400.4</v>
      </c>
      <c r="D499" s="5">
        <f>123+25/2</f>
        <v>135.5</v>
      </c>
      <c r="E499" s="5">
        <v>25</v>
      </c>
      <c r="F499" s="5">
        <v>38</v>
      </c>
      <c r="G499" s="5">
        <v>4.9800000000000004</v>
      </c>
      <c r="H499" s="5">
        <v>93.6</v>
      </c>
      <c r="I499" s="5">
        <v>1917</v>
      </c>
      <c r="J499" s="10">
        <v>0.503</v>
      </c>
      <c r="K499" s="4" t="s">
        <v>52</v>
      </c>
      <c r="L499" s="4">
        <v>12.13</v>
      </c>
      <c r="M499" s="4">
        <v>131.29300000000001</v>
      </c>
      <c r="N499" t="s">
        <v>55</v>
      </c>
      <c r="P499" s="19" t="s">
        <v>172</v>
      </c>
    </row>
    <row r="500" spans="1:16">
      <c r="A500" t="s">
        <v>67</v>
      </c>
      <c r="B500" s="5">
        <v>1751</v>
      </c>
      <c r="C500" s="5">
        <v>513</v>
      </c>
      <c r="D500" s="5">
        <v>75</v>
      </c>
      <c r="E500" s="5">
        <v>25</v>
      </c>
      <c r="F500" s="5">
        <v>21</v>
      </c>
      <c r="G500" s="5">
        <v>3.27</v>
      </c>
      <c r="H500" s="5">
        <v>66.257032869410693</v>
      </c>
      <c r="I500" s="5">
        <v>2073.4296876041599</v>
      </c>
      <c r="J500" s="10">
        <f>(Table2[[#This Row],[T]]/1000)^2 /(2*Table2[[#This Row],[mdot]]/1000000 *Table2[[#This Row],[P]])</f>
        <v>0.3833540645763075</v>
      </c>
      <c r="K500" t="s">
        <v>59</v>
      </c>
      <c r="L500">
        <v>14</v>
      </c>
      <c r="M500">
        <v>83.798000000000002</v>
      </c>
      <c r="N500" s="1" t="s">
        <v>55</v>
      </c>
      <c r="P500" s="19" t="s">
        <v>68</v>
      </c>
    </row>
    <row r="501" spans="1:16" hidden="1">
      <c r="A501" t="s">
        <v>112</v>
      </c>
      <c r="B501" s="5">
        <f>Table2[[#This Row],[Ud]]*7</f>
        <v>1751.3999999999999</v>
      </c>
      <c r="C501" s="5">
        <v>250.2</v>
      </c>
      <c r="D501" s="5">
        <v>113.5</v>
      </c>
      <c r="E501" s="5">
        <v>13</v>
      </c>
      <c r="G501" s="5">
        <v>1.7</v>
      </c>
      <c r="H501" s="5">
        <v>37.97</v>
      </c>
      <c r="I501" s="5">
        <v>2250.75</v>
      </c>
      <c r="J501" s="10">
        <f>(Table2[[#This Row],[T]]/1000)^2 * 1/(2*Table2[[#This Row],[mdot]]/1000000 *Table2[[#This Row],[P]])</f>
        <v>0.24211234373845458</v>
      </c>
      <c r="K501" t="s">
        <v>113</v>
      </c>
      <c r="L501">
        <v>7.6459999999999999</v>
      </c>
      <c r="M501">
        <v>24.305</v>
      </c>
      <c r="N501" t="s">
        <v>55</v>
      </c>
      <c r="P501" t="s">
        <v>114</v>
      </c>
    </row>
    <row r="502" spans="1:16">
      <c r="A502" t="s">
        <v>67</v>
      </c>
      <c r="B502" s="5">
        <v>1769</v>
      </c>
      <c r="C502" s="5">
        <v>393</v>
      </c>
      <c r="D502" s="5">
        <v>75</v>
      </c>
      <c r="E502" s="5">
        <v>25</v>
      </c>
      <c r="F502" s="5">
        <v>21</v>
      </c>
      <c r="G502" s="5">
        <v>4.09</v>
      </c>
      <c r="H502" s="5">
        <v>86.340738649275806</v>
      </c>
      <c r="I502" s="5">
        <v>1935.68085758856</v>
      </c>
      <c r="J502" s="10">
        <f>(Table2[[#This Row],[T]]/1000)^2 /(2*Table2[[#This Row],[mdot]]/1000000 *Table2[[#This Row],[P]])</f>
        <v>0.51516978432571747</v>
      </c>
      <c r="K502" t="s">
        <v>59</v>
      </c>
      <c r="L502">
        <v>14</v>
      </c>
      <c r="M502">
        <v>83.798000000000002</v>
      </c>
      <c r="N502" s="1" t="s">
        <v>55</v>
      </c>
      <c r="P502" s="19" t="s">
        <v>68</v>
      </c>
    </row>
    <row r="503" spans="1:16">
      <c r="A503" t="s">
        <v>63</v>
      </c>
      <c r="B503" s="5">
        <v>1779</v>
      </c>
      <c r="C503" s="5">
        <v>400.3</v>
      </c>
      <c r="D503" s="5">
        <f>123+25/2</f>
        <v>135.5</v>
      </c>
      <c r="E503" s="5">
        <v>25</v>
      </c>
      <c r="F503" s="5">
        <v>38</v>
      </c>
      <c r="G503" s="5">
        <v>4.9800000000000004</v>
      </c>
      <c r="H503" s="5">
        <v>92.4</v>
      </c>
      <c r="I503" s="5">
        <v>1891</v>
      </c>
      <c r="J503" s="10">
        <v>0.48199999999999998</v>
      </c>
      <c r="K503" s="4" t="s">
        <v>52</v>
      </c>
      <c r="L503" s="4">
        <v>12.13</v>
      </c>
      <c r="M503" s="4">
        <v>131.29300000000001</v>
      </c>
      <c r="N503" t="s">
        <v>55</v>
      </c>
      <c r="P503" s="19" t="s">
        <v>172</v>
      </c>
    </row>
    <row r="504" spans="1:16">
      <c r="A504" t="s">
        <v>67</v>
      </c>
      <c r="B504" s="5">
        <v>1785</v>
      </c>
      <c r="C504" s="5">
        <v>393</v>
      </c>
      <c r="D504" s="15">
        <v>75</v>
      </c>
      <c r="E504" s="15">
        <v>25</v>
      </c>
      <c r="F504" s="15">
        <v>21</v>
      </c>
      <c r="G504" s="5">
        <v>5.54</v>
      </c>
      <c r="H504" s="5">
        <v>97.6</v>
      </c>
      <c r="I504" s="5">
        <v>1790</v>
      </c>
      <c r="J504" s="10">
        <f>(Table2[[#This Row],[T]]/1000)^2 /(2*Table2[[#This Row],[mdot]]/1000000 *Table2[[#This Row],[P]])</f>
        <v>0.48163900939437132</v>
      </c>
      <c r="K504" s="4" t="s">
        <v>52</v>
      </c>
      <c r="L504" s="4">
        <v>12.13</v>
      </c>
      <c r="M504" s="4">
        <v>131.29300000000001</v>
      </c>
      <c r="N504" s="1" t="s">
        <v>55</v>
      </c>
      <c r="P504" s="19" t="s">
        <v>68</v>
      </c>
    </row>
    <row r="505" spans="1:16">
      <c r="A505" t="s">
        <v>63</v>
      </c>
      <c r="B505" s="5">
        <v>1798</v>
      </c>
      <c r="C505" s="5">
        <v>400.2</v>
      </c>
      <c r="D505" s="5">
        <f>123+25/2</f>
        <v>135.5</v>
      </c>
      <c r="E505" s="5">
        <v>25</v>
      </c>
      <c r="F505" s="5">
        <v>38</v>
      </c>
      <c r="G505" s="5">
        <v>4.9800000000000004</v>
      </c>
      <c r="H505" s="5">
        <v>89.1</v>
      </c>
      <c r="I505" s="5">
        <v>1824</v>
      </c>
      <c r="J505" s="10">
        <v>0.443</v>
      </c>
      <c r="K505" s="4" t="s">
        <v>52</v>
      </c>
      <c r="L505" s="4">
        <v>12.13</v>
      </c>
      <c r="M505" s="4">
        <v>131.29300000000001</v>
      </c>
      <c r="N505" t="s">
        <v>55</v>
      </c>
      <c r="P505" s="19" t="s">
        <v>172</v>
      </c>
    </row>
    <row r="506" spans="1:16">
      <c r="A506" s="1" t="s">
        <v>123</v>
      </c>
      <c r="B506" s="5">
        <v>1800</v>
      </c>
      <c r="C506" s="5">
        <v>400</v>
      </c>
      <c r="D506" s="15">
        <v>82</v>
      </c>
      <c r="E506" s="15">
        <v>11</v>
      </c>
      <c r="F506" s="15">
        <v>7</v>
      </c>
      <c r="G506" s="5">
        <v>4.915</v>
      </c>
      <c r="H506" s="5">
        <v>94.985815500000015</v>
      </c>
      <c r="I506" s="5">
        <v>1970</v>
      </c>
      <c r="J506" s="5">
        <v>0.54300000000000004</v>
      </c>
      <c r="K506" s="4" t="s">
        <v>52</v>
      </c>
      <c r="L506" s="4">
        <v>12.13</v>
      </c>
      <c r="M506" s="4">
        <v>131.29300000000001</v>
      </c>
      <c r="N506" s="1" t="s">
        <v>55</v>
      </c>
      <c r="P506" s="19" t="s">
        <v>174</v>
      </c>
    </row>
    <row r="507" spans="1:16" ht="29">
      <c r="A507" t="s">
        <v>75</v>
      </c>
      <c r="B507" s="5">
        <v>1800</v>
      </c>
      <c r="C507" s="5">
        <v>300</v>
      </c>
      <c r="D507" s="5">
        <v>58</v>
      </c>
      <c r="E507" s="5">
        <v>22</v>
      </c>
      <c r="G507" s="5">
        <v>6.33</v>
      </c>
      <c r="H507" s="5">
        <v>101.6</v>
      </c>
      <c r="I507" s="5">
        <v>1884.3</v>
      </c>
      <c r="J507" s="5">
        <f>(Table2[[#This Row],[T]]/1000)^2 / (2*Table2[[#This Row],[mdot]]/1000000 * Table2[[#This Row],[P]])</f>
        <v>0.45298227137089692</v>
      </c>
      <c r="K507" s="4" t="s">
        <v>52</v>
      </c>
      <c r="L507" s="4">
        <v>12.13</v>
      </c>
      <c r="M507" s="4">
        <v>131.29300000000001</v>
      </c>
      <c r="N507" t="s">
        <v>55</v>
      </c>
      <c r="P507" s="19" t="s">
        <v>92</v>
      </c>
    </row>
    <row r="508" spans="1:16">
      <c r="A508" t="s">
        <v>101</v>
      </c>
      <c r="B508" s="5">
        <v>1800</v>
      </c>
      <c r="C508" s="5">
        <v>300</v>
      </c>
      <c r="D508" s="5">
        <v>70</v>
      </c>
      <c r="E508" s="5">
        <v>8</v>
      </c>
      <c r="G508" s="5">
        <v>1.74</v>
      </c>
      <c r="H508" s="5">
        <v>30</v>
      </c>
      <c r="I508" s="5">
        <v>1750</v>
      </c>
      <c r="J508" s="5">
        <v>0.18</v>
      </c>
      <c r="K508" s="4" t="s">
        <v>52</v>
      </c>
      <c r="L508" s="4">
        <v>12.13</v>
      </c>
      <c r="M508" s="4">
        <v>131.29300000000001</v>
      </c>
      <c r="N508" t="s">
        <v>55</v>
      </c>
      <c r="P508" s="19" t="s">
        <v>175</v>
      </c>
    </row>
    <row r="509" spans="1:16" ht="29">
      <c r="A509" t="s">
        <v>75</v>
      </c>
      <c r="B509" s="5">
        <v>1806</v>
      </c>
      <c r="C509" s="5">
        <v>300</v>
      </c>
      <c r="D509" s="5">
        <v>58</v>
      </c>
      <c r="E509" s="5">
        <v>22</v>
      </c>
      <c r="G509" s="5">
        <v>4.55</v>
      </c>
      <c r="H509" s="5">
        <v>92.3</v>
      </c>
      <c r="I509" s="5">
        <v>1986.78</v>
      </c>
      <c r="J509" s="5">
        <f>(Table2[[#This Row],[T]]/1000)^2 / (2*Table2[[#This Row],[mdot]]/1000000 * Table2[[#This Row],[P]])</f>
        <v>0.51837525707957599</v>
      </c>
      <c r="K509" t="s">
        <v>59</v>
      </c>
      <c r="L509">
        <v>14</v>
      </c>
      <c r="M509">
        <v>83.798000000000002</v>
      </c>
      <c r="N509" t="s">
        <v>55</v>
      </c>
      <c r="P509" s="19" t="s">
        <v>82</v>
      </c>
    </row>
    <row r="510" spans="1:16">
      <c r="A510" t="s">
        <v>67</v>
      </c>
      <c r="B510" s="5">
        <v>1820</v>
      </c>
      <c r="C510" s="5">
        <v>272</v>
      </c>
      <c r="D510" s="5">
        <v>75</v>
      </c>
      <c r="E510" s="5">
        <v>25</v>
      </c>
      <c r="F510" s="5">
        <v>21</v>
      </c>
      <c r="G510" s="5">
        <v>5.72</v>
      </c>
      <c r="H510" s="5">
        <v>86.705896936182498</v>
      </c>
      <c r="I510" s="5">
        <v>1543.16342448767</v>
      </c>
      <c r="J510" s="10">
        <f>(Table2[[#This Row],[T]]/1000)^2 /(2*Table2[[#This Row],[mdot]]/1000000 *Table2[[#This Row],[P]])</f>
        <v>0.36107702698781519</v>
      </c>
      <c r="K510" t="s">
        <v>59</v>
      </c>
      <c r="L510">
        <v>14</v>
      </c>
      <c r="M510">
        <v>83.798000000000002</v>
      </c>
      <c r="N510" s="1" t="s">
        <v>55</v>
      </c>
      <c r="P510" s="19" t="s">
        <v>68</v>
      </c>
    </row>
    <row r="511" spans="1:16">
      <c r="A511" t="s">
        <v>67</v>
      </c>
      <c r="B511" s="5">
        <v>1821</v>
      </c>
      <c r="C511" s="5">
        <v>453</v>
      </c>
      <c r="D511" s="5">
        <v>75</v>
      </c>
      <c r="E511" s="5">
        <v>25</v>
      </c>
      <c r="F511" s="5">
        <v>21</v>
      </c>
      <c r="G511" s="5">
        <v>3.68</v>
      </c>
      <c r="H511" s="5">
        <v>75.142551184138895</v>
      </c>
      <c r="I511" s="5">
        <v>2089.96063766221</v>
      </c>
      <c r="J511" s="10">
        <f>(Table2[[#This Row],[T]]/1000)^2 /(2*Table2[[#This Row],[mdot]]/1000000 *Table2[[#This Row],[P]])</f>
        <v>0.42129287229163193</v>
      </c>
      <c r="K511" t="s">
        <v>59</v>
      </c>
      <c r="L511">
        <v>14</v>
      </c>
      <c r="M511">
        <v>83.798000000000002</v>
      </c>
      <c r="N511" s="1" t="s">
        <v>55</v>
      </c>
      <c r="P511" s="19" t="s">
        <v>68</v>
      </c>
    </row>
    <row r="512" spans="1:16">
      <c r="A512" t="s">
        <v>67</v>
      </c>
      <c r="B512" s="5">
        <v>1823</v>
      </c>
      <c r="C512" s="5">
        <v>363</v>
      </c>
      <c r="D512" s="5">
        <v>75</v>
      </c>
      <c r="E512" s="5">
        <v>25</v>
      </c>
      <c r="F512" s="5">
        <v>21</v>
      </c>
      <c r="G512" s="5">
        <v>4.5</v>
      </c>
      <c r="H512" s="5">
        <v>90.114040947311096</v>
      </c>
      <c r="I512" s="5">
        <v>1845.11053017208</v>
      </c>
      <c r="J512" s="10">
        <f>(Table2[[#This Row],[T]]/1000)^2 /(2*Table2[[#This Row],[mdot]]/1000000 *Table2[[#This Row],[P]])</f>
        <v>0.49494364453304446</v>
      </c>
      <c r="K512" t="s">
        <v>59</v>
      </c>
      <c r="L512">
        <v>14</v>
      </c>
      <c r="M512">
        <v>83.798000000000002</v>
      </c>
      <c r="N512" s="1" t="s">
        <v>55</v>
      </c>
      <c r="P512" s="19" t="s">
        <v>68</v>
      </c>
    </row>
    <row r="513" spans="1:16">
      <c r="A513" t="s">
        <v>67</v>
      </c>
      <c r="B513" s="5">
        <v>1829</v>
      </c>
      <c r="C513" s="5">
        <v>302</v>
      </c>
      <c r="D513" s="15">
        <v>75</v>
      </c>
      <c r="E513" s="15">
        <v>25</v>
      </c>
      <c r="F513" s="15">
        <v>21</v>
      </c>
      <c r="G513" s="5">
        <v>7.21</v>
      </c>
      <c r="H513" s="5">
        <v>111.8</v>
      </c>
      <c r="I513" s="5">
        <v>1579</v>
      </c>
      <c r="J513" s="10">
        <f>(Table2[[#This Row],[T]]/1000)^2 /(2*Table2[[#This Row],[mdot]]/1000000 *Table2[[#This Row],[P]])</f>
        <v>0.47391956830506204</v>
      </c>
      <c r="K513" s="4" t="s">
        <v>52</v>
      </c>
      <c r="L513" s="4">
        <v>12.13</v>
      </c>
      <c r="M513" s="4">
        <v>131.29300000000001</v>
      </c>
      <c r="N513" s="1" t="s">
        <v>55</v>
      </c>
      <c r="P513" s="19" t="s">
        <v>68</v>
      </c>
    </row>
    <row r="514" spans="1:16">
      <c r="A514" t="s">
        <v>135</v>
      </c>
      <c r="B514" s="5">
        <v>1840</v>
      </c>
      <c r="C514" s="5">
        <v>800</v>
      </c>
      <c r="D514" s="5">
        <v>68</v>
      </c>
      <c r="G514" s="5">
        <v>2.5099999999999998</v>
      </c>
      <c r="H514" s="5">
        <v>72.63</v>
      </c>
      <c r="I514" s="5">
        <v>2949.49</v>
      </c>
      <c r="J514" s="10">
        <v>0.57099999999999995</v>
      </c>
      <c r="K514" s="4" t="s">
        <v>52</v>
      </c>
      <c r="L514" s="4">
        <v>12.13</v>
      </c>
      <c r="M514" s="4">
        <v>131.29300000000001</v>
      </c>
      <c r="P514" s="21" t="s">
        <v>155</v>
      </c>
    </row>
    <row r="515" spans="1:16">
      <c r="A515" t="s">
        <v>135</v>
      </c>
      <c r="B515" s="15">
        <v>1851.5</v>
      </c>
      <c r="C515" s="15">
        <v>700</v>
      </c>
      <c r="D515" s="5">
        <v>68</v>
      </c>
      <c r="G515" s="5">
        <v>2.76</v>
      </c>
      <c r="H515" s="15">
        <v>74.760000000000005</v>
      </c>
      <c r="I515" s="15">
        <v>2761.22</v>
      </c>
      <c r="J515" s="15">
        <v>0.54690000000000005</v>
      </c>
      <c r="K515" s="4" t="s">
        <v>52</v>
      </c>
      <c r="L515" s="4">
        <v>12.13</v>
      </c>
      <c r="M515" s="4">
        <v>131.29300000000001</v>
      </c>
      <c r="P515" s="21" t="s">
        <v>155</v>
      </c>
    </row>
    <row r="516" spans="1:16">
      <c r="A516" t="s">
        <v>67</v>
      </c>
      <c r="B516" s="5">
        <v>1852</v>
      </c>
      <c r="C516" s="5">
        <v>332</v>
      </c>
      <c r="D516" s="5">
        <v>75</v>
      </c>
      <c r="E516" s="5">
        <v>25</v>
      </c>
      <c r="F516" s="5">
        <v>21</v>
      </c>
      <c r="G516" s="5">
        <v>4.9000000000000004</v>
      </c>
      <c r="H516" s="5">
        <v>92.913587813595399</v>
      </c>
      <c r="I516" s="5">
        <v>1751.0368660878501</v>
      </c>
      <c r="J516" s="10">
        <f>(Table2[[#This Row],[T]]/1000)^2 /(2*Table2[[#This Row],[mdot]]/1000000 *Table2[[#This Row],[P]])</f>
        <v>0.47565427339416311</v>
      </c>
      <c r="K516" t="s">
        <v>59</v>
      </c>
      <c r="L516">
        <v>14</v>
      </c>
      <c r="M516">
        <v>83.798000000000002</v>
      </c>
      <c r="N516" s="1" t="s">
        <v>55</v>
      </c>
      <c r="P516" s="19" t="s">
        <v>68</v>
      </c>
    </row>
    <row r="517" spans="1:16">
      <c r="A517" t="s">
        <v>67</v>
      </c>
      <c r="B517" s="5">
        <v>1857</v>
      </c>
      <c r="C517" s="5">
        <v>544</v>
      </c>
      <c r="D517" s="5">
        <v>75</v>
      </c>
      <c r="E517" s="5">
        <v>25</v>
      </c>
      <c r="F517" s="5">
        <v>21</v>
      </c>
      <c r="G517" s="5">
        <v>3.27</v>
      </c>
      <c r="H517" s="5">
        <v>66.622191156317299</v>
      </c>
      <c r="I517" s="5">
        <v>2081.26024986333</v>
      </c>
      <c r="J517" s="10">
        <f>(Table2[[#This Row],[T]]/1000)^2 /(2*Table2[[#This Row],[mdot]]/1000000 *Table2[[#This Row],[P]])</f>
        <v>0.36546700347547534</v>
      </c>
      <c r="K517" t="s">
        <v>59</v>
      </c>
      <c r="L517">
        <v>14</v>
      </c>
      <c r="M517">
        <v>83.798000000000002</v>
      </c>
      <c r="N517" s="1" t="s">
        <v>55</v>
      </c>
      <c r="P517" s="19" t="s">
        <v>68</v>
      </c>
    </row>
    <row r="518" spans="1:16">
      <c r="A518" t="s">
        <v>67</v>
      </c>
      <c r="B518" s="5">
        <v>1863</v>
      </c>
      <c r="C518" s="5">
        <v>302</v>
      </c>
      <c r="D518" s="5">
        <v>75</v>
      </c>
      <c r="E518" s="5">
        <v>25</v>
      </c>
      <c r="F518" s="5">
        <v>21</v>
      </c>
      <c r="G518" s="5">
        <v>5.31</v>
      </c>
      <c r="H518" s="5">
        <v>94.900100296560296</v>
      </c>
      <c r="I518" s="5">
        <v>1657.3925680990901</v>
      </c>
      <c r="J518" s="10">
        <f>(Table2[[#This Row],[T]]/1000)^2 /(2*Table2[[#This Row],[mdot]]/1000000 *Table2[[#This Row],[P]])</f>
        <v>0.45519341545070896</v>
      </c>
      <c r="K518" t="s">
        <v>59</v>
      </c>
      <c r="L518">
        <v>14</v>
      </c>
      <c r="M518">
        <v>83.798000000000002</v>
      </c>
      <c r="N518" s="1" t="s">
        <v>55</v>
      </c>
      <c r="P518" s="19" t="s">
        <v>68</v>
      </c>
    </row>
    <row r="519" spans="1:16">
      <c r="A519" t="s">
        <v>65</v>
      </c>
      <c r="B519" s="5">
        <v>1870</v>
      </c>
      <c r="C519" s="5">
        <v>125.4</v>
      </c>
      <c r="D519" s="5">
        <f>123+25/2</f>
        <v>135.5</v>
      </c>
      <c r="E519" s="5">
        <v>25</v>
      </c>
      <c r="F519" s="5">
        <v>38</v>
      </c>
      <c r="G519" s="5">
        <v>14.53</v>
      </c>
      <c r="H519" s="5">
        <v>152.1</v>
      </c>
      <c r="I519" s="5">
        <v>1067</v>
      </c>
      <c r="J519" s="10">
        <v>0.42599999999999999</v>
      </c>
      <c r="K519" s="4" t="s">
        <v>52</v>
      </c>
      <c r="L519" s="4">
        <v>12.13</v>
      </c>
      <c r="M519" s="4">
        <v>131.29300000000001</v>
      </c>
      <c r="N519" t="s">
        <v>55</v>
      </c>
      <c r="P519" s="19" t="s">
        <v>172</v>
      </c>
    </row>
    <row r="520" spans="1:16">
      <c r="A520" t="s">
        <v>135</v>
      </c>
      <c r="B520" s="15">
        <v>1875.25</v>
      </c>
      <c r="C520" s="15">
        <v>650</v>
      </c>
      <c r="D520" s="5">
        <v>68</v>
      </c>
      <c r="G520" s="5">
        <v>3.01</v>
      </c>
      <c r="H520" s="15">
        <v>78.400000000000006</v>
      </c>
      <c r="I520" s="15">
        <v>2655.15</v>
      </c>
      <c r="J520" s="15">
        <v>0.54449999999999998</v>
      </c>
      <c r="K520" s="4" t="s">
        <v>52</v>
      </c>
      <c r="L520" s="4">
        <v>12.13</v>
      </c>
      <c r="M520" s="4">
        <v>131.29300000000001</v>
      </c>
      <c r="P520" s="21" t="s">
        <v>155</v>
      </c>
    </row>
    <row r="521" spans="1:16">
      <c r="A521" s="1" t="s">
        <v>70</v>
      </c>
      <c r="B521" s="5">
        <v>1880</v>
      </c>
      <c r="C521" s="5">
        <v>300</v>
      </c>
      <c r="D521" s="15">
        <v>147.745</v>
      </c>
      <c r="E521" s="15">
        <v>22.6</v>
      </c>
      <c r="F521" s="15"/>
      <c r="G521" s="5">
        <v>6.63</v>
      </c>
      <c r="H521" s="5">
        <v>122.7</v>
      </c>
      <c r="I521" s="5">
        <v>1760</v>
      </c>
      <c r="J521" s="10">
        <f>(Table2[[#This Row],[T]]/1000)^2 * 1/(2*Table2[[#This Row],[mdot]]/1000000 *Table2[[#This Row],[P]])</f>
        <v>0.60393159718879363</v>
      </c>
      <c r="K521" s="4" t="s">
        <v>52</v>
      </c>
      <c r="L521" s="4">
        <v>12.13</v>
      </c>
      <c r="M521" s="4">
        <v>131.29300000000001</v>
      </c>
      <c r="N521" s="1"/>
      <c r="P521" s="19" t="s">
        <v>71</v>
      </c>
    </row>
    <row r="522" spans="1:16">
      <c r="A522" t="s">
        <v>65</v>
      </c>
      <c r="B522" s="5">
        <v>1887</v>
      </c>
      <c r="C522" s="5">
        <v>125.3</v>
      </c>
      <c r="D522" s="5">
        <f>123+25/2</f>
        <v>135.5</v>
      </c>
      <c r="E522" s="5">
        <v>25</v>
      </c>
      <c r="F522" s="5">
        <v>38</v>
      </c>
      <c r="G522" s="5">
        <v>14.53</v>
      </c>
      <c r="H522" s="5">
        <v>152.69999999999999</v>
      </c>
      <c r="I522" s="5">
        <v>1071</v>
      </c>
      <c r="J522" s="10">
        <v>0.42499999999999999</v>
      </c>
      <c r="K522" s="4" t="s">
        <v>52</v>
      </c>
      <c r="L522" s="4">
        <v>12.13</v>
      </c>
      <c r="M522" s="4">
        <v>131.29300000000001</v>
      </c>
      <c r="N522" t="s">
        <v>55</v>
      </c>
      <c r="P522" s="19" t="s">
        <v>172</v>
      </c>
    </row>
    <row r="523" spans="1:16">
      <c r="A523" s="1" t="s">
        <v>123</v>
      </c>
      <c r="B523" s="5">
        <v>1900</v>
      </c>
      <c r="C523" s="5">
        <v>300</v>
      </c>
      <c r="D523" s="15">
        <v>82</v>
      </c>
      <c r="E523" s="15">
        <v>11</v>
      </c>
      <c r="F523" s="15">
        <v>7</v>
      </c>
      <c r="G523" s="5">
        <v>6.8810000000000002</v>
      </c>
      <c r="H523" s="5">
        <v>114.754437</v>
      </c>
      <c r="I523" s="5">
        <v>1700</v>
      </c>
      <c r="J523" s="5">
        <v>0.53100000000000003</v>
      </c>
      <c r="K523" s="4" t="s">
        <v>52</v>
      </c>
      <c r="L523" s="4">
        <v>12.13</v>
      </c>
      <c r="M523" s="4">
        <v>131.29300000000001</v>
      </c>
      <c r="N523" s="1" t="s">
        <v>55</v>
      </c>
      <c r="P523" s="19" t="s">
        <v>174</v>
      </c>
    </row>
    <row r="524" spans="1:16">
      <c r="A524" s="1" t="s">
        <v>123</v>
      </c>
      <c r="B524" s="5">
        <v>1900</v>
      </c>
      <c r="C524" s="5">
        <v>400</v>
      </c>
      <c r="D524" s="15">
        <v>82</v>
      </c>
      <c r="E524" s="15">
        <v>11</v>
      </c>
      <c r="F524" s="15">
        <v>7</v>
      </c>
      <c r="G524" s="5">
        <v>3.863</v>
      </c>
      <c r="H524" s="5">
        <v>81.855424800000009</v>
      </c>
      <c r="I524" s="5">
        <v>2160</v>
      </c>
      <c r="J524" s="5">
        <v>0.47399999999999998</v>
      </c>
      <c r="K524" t="s">
        <v>59</v>
      </c>
      <c r="L524">
        <v>14</v>
      </c>
      <c r="M524">
        <v>83.798000000000002</v>
      </c>
      <c r="N524" s="1" t="s">
        <v>55</v>
      </c>
      <c r="P524" s="19" t="s">
        <v>174</v>
      </c>
    </row>
    <row r="525" spans="1:16">
      <c r="A525" t="s">
        <v>66</v>
      </c>
      <c r="B525" s="5">
        <v>1904</v>
      </c>
      <c r="C525" s="5">
        <v>400</v>
      </c>
      <c r="D525" s="5">
        <f>123+25/2</f>
        <v>135.5</v>
      </c>
      <c r="E525" s="5">
        <v>25</v>
      </c>
      <c r="F525" s="5">
        <v>38</v>
      </c>
      <c r="G525" s="5">
        <v>5.34</v>
      </c>
      <c r="H525" s="5">
        <v>101.7</v>
      </c>
      <c r="I525" s="5">
        <v>1940</v>
      </c>
      <c r="J525" s="10">
        <v>0.50900000000000001</v>
      </c>
      <c r="K525" s="4" t="s">
        <v>52</v>
      </c>
      <c r="L525" s="4">
        <v>12.13</v>
      </c>
      <c r="M525" s="4">
        <v>131.29300000000001</v>
      </c>
      <c r="N525" t="s">
        <v>55</v>
      </c>
      <c r="P525" s="19" t="s">
        <v>172</v>
      </c>
    </row>
    <row r="526" spans="1:16">
      <c r="A526" t="s">
        <v>67</v>
      </c>
      <c r="B526" s="5">
        <v>1913</v>
      </c>
      <c r="C526" s="5">
        <v>423</v>
      </c>
      <c r="D526" s="5">
        <v>75</v>
      </c>
      <c r="E526" s="5">
        <v>25</v>
      </c>
      <c r="F526" s="5">
        <v>21</v>
      </c>
      <c r="G526" s="5">
        <v>4.09</v>
      </c>
      <c r="H526" s="5">
        <v>91.574674094937706</v>
      </c>
      <c r="I526" s="5">
        <v>2052.7286302849202</v>
      </c>
      <c r="J526" s="10">
        <f>(Table2[[#This Row],[T]]/1000)^2 /(2*Table2[[#This Row],[mdot]]/1000000 *Table2[[#This Row],[P]])</f>
        <v>0.53589843622991673</v>
      </c>
      <c r="K526" t="s">
        <v>59</v>
      </c>
      <c r="L526">
        <v>14</v>
      </c>
      <c r="M526">
        <v>83.798000000000002</v>
      </c>
      <c r="N526" s="1" t="s">
        <v>55</v>
      </c>
      <c r="P526" s="19" t="s">
        <v>68</v>
      </c>
    </row>
    <row r="527" spans="1:16">
      <c r="A527" t="s">
        <v>67</v>
      </c>
      <c r="B527" s="5">
        <v>1938</v>
      </c>
      <c r="C527" s="5">
        <v>483</v>
      </c>
      <c r="D527" s="5">
        <v>75</v>
      </c>
      <c r="E527" s="5">
        <v>25</v>
      </c>
      <c r="F527" s="5">
        <v>21</v>
      </c>
      <c r="G527" s="5">
        <v>3.68</v>
      </c>
      <c r="H527" s="5">
        <v>78.307256337329804</v>
      </c>
      <c r="I527" s="5">
        <v>2172.7483420379199</v>
      </c>
      <c r="J527" s="10">
        <f>(Table2[[#This Row],[T]]/1000)^2 /(2*Table2[[#This Row],[mdot]]/1000000 *Table2[[#This Row],[P]])</f>
        <v>0.42990493302431626</v>
      </c>
      <c r="K527" t="s">
        <v>59</v>
      </c>
      <c r="L527">
        <v>14</v>
      </c>
      <c r="M527">
        <v>83.798000000000002</v>
      </c>
      <c r="N527" s="1" t="s">
        <v>55</v>
      </c>
      <c r="P527" s="19" t="s">
        <v>68</v>
      </c>
    </row>
    <row r="528" spans="1:16">
      <c r="A528" t="s">
        <v>135</v>
      </c>
      <c r="B528" s="5">
        <v>1946.5</v>
      </c>
      <c r="C528" s="5">
        <v>850</v>
      </c>
      <c r="D528" s="5">
        <v>68</v>
      </c>
      <c r="G528" s="5">
        <v>2.5099999999999998</v>
      </c>
      <c r="H528" s="5">
        <v>74.05</v>
      </c>
      <c r="I528" s="5">
        <v>3007.33</v>
      </c>
      <c r="J528" s="10">
        <v>0.56120000000000003</v>
      </c>
      <c r="K528" s="4" t="s">
        <v>52</v>
      </c>
      <c r="L528" s="4">
        <v>12.13</v>
      </c>
      <c r="M528" s="4">
        <v>131.29300000000001</v>
      </c>
      <c r="P528" s="21" t="s">
        <v>155</v>
      </c>
    </row>
    <row r="529" spans="1:16">
      <c r="A529" t="s">
        <v>67</v>
      </c>
      <c r="B529" s="5">
        <v>1960</v>
      </c>
      <c r="C529" s="5">
        <v>574</v>
      </c>
      <c r="D529" s="5">
        <v>75</v>
      </c>
      <c r="E529" s="5">
        <v>25</v>
      </c>
      <c r="F529" s="5">
        <v>21</v>
      </c>
      <c r="G529" s="5">
        <v>3.27</v>
      </c>
      <c r="H529" s="5">
        <v>68.569702019819402</v>
      </c>
      <c r="I529" s="5">
        <v>2139.4994733403501</v>
      </c>
      <c r="J529" s="10">
        <f>(Table2[[#This Row],[T]]/1000)^2 /(2*Table2[[#This Row],[mdot]]/1000000 *Table2[[#This Row],[P]])</f>
        <v>0.36680116356852843</v>
      </c>
      <c r="K529" t="s">
        <v>59</v>
      </c>
      <c r="L529">
        <v>14</v>
      </c>
      <c r="M529">
        <v>83.798000000000002</v>
      </c>
      <c r="N529" s="1" t="s">
        <v>55</v>
      </c>
      <c r="P529" s="19" t="s">
        <v>68</v>
      </c>
    </row>
    <row r="530" spans="1:16" hidden="1">
      <c r="A530" s="1" t="s">
        <v>135</v>
      </c>
      <c r="B530" s="5">
        <v>1962.0000000000002</v>
      </c>
      <c r="C530" s="5">
        <v>900</v>
      </c>
      <c r="D530" s="15">
        <v>69.8</v>
      </c>
      <c r="E530" s="15">
        <v>10</v>
      </c>
      <c r="F530" s="15">
        <v>10</v>
      </c>
      <c r="G530" s="5">
        <v>2.5</v>
      </c>
      <c r="H530" s="5">
        <v>70</v>
      </c>
      <c r="I530" s="5">
        <v>2853</v>
      </c>
      <c r="J530" s="5">
        <v>0.5</v>
      </c>
      <c r="K530"/>
      <c r="L530"/>
      <c r="M530"/>
      <c r="N530" s="1" t="s">
        <v>55</v>
      </c>
      <c r="P530" t="s">
        <v>136</v>
      </c>
    </row>
    <row r="531" spans="1:16">
      <c r="A531" t="s">
        <v>135</v>
      </c>
      <c r="B531" s="15">
        <v>1963</v>
      </c>
      <c r="C531" s="15">
        <v>700</v>
      </c>
      <c r="D531" s="5">
        <v>68</v>
      </c>
      <c r="G531" s="5">
        <v>2.5</v>
      </c>
      <c r="H531" s="14">
        <v>71.47</v>
      </c>
      <c r="I531" s="15">
        <v>2914.29</v>
      </c>
      <c r="J531" s="15">
        <v>0.52049999999999996</v>
      </c>
      <c r="K531" s="4" t="s">
        <v>52</v>
      </c>
      <c r="L531" s="4">
        <v>12.13</v>
      </c>
      <c r="M531" s="4">
        <v>131.29300000000001</v>
      </c>
      <c r="P531" s="21" t="s">
        <v>155</v>
      </c>
    </row>
    <row r="532" spans="1:16">
      <c r="A532" t="s">
        <v>67</v>
      </c>
      <c r="B532" s="5">
        <v>1977</v>
      </c>
      <c r="C532" s="5">
        <v>393</v>
      </c>
      <c r="D532" s="5">
        <v>75</v>
      </c>
      <c r="E532" s="5">
        <v>25</v>
      </c>
      <c r="F532" s="5">
        <v>21</v>
      </c>
      <c r="G532" s="5">
        <v>4.5</v>
      </c>
      <c r="H532" s="5">
        <v>95.5914152509107</v>
      </c>
      <c r="I532" s="5">
        <v>1970.5496592230199</v>
      </c>
      <c r="J532" s="10">
        <f>(Table2[[#This Row],[T]]/1000)^2 /(2*Table2[[#This Row],[mdot]]/1000000 *Table2[[#This Row],[P]])</f>
        <v>0.51355694203743274</v>
      </c>
      <c r="K532" t="s">
        <v>59</v>
      </c>
      <c r="L532">
        <v>14</v>
      </c>
      <c r="M532">
        <v>83.798000000000002</v>
      </c>
      <c r="N532" s="1" t="s">
        <v>55</v>
      </c>
      <c r="P532" s="19" t="s">
        <v>68</v>
      </c>
    </row>
    <row r="533" spans="1:16">
      <c r="A533" t="s">
        <v>135</v>
      </c>
      <c r="B533" s="15">
        <v>1980</v>
      </c>
      <c r="C533" s="15">
        <v>750</v>
      </c>
      <c r="D533" s="5">
        <v>68</v>
      </c>
      <c r="G533" s="5">
        <v>2.76</v>
      </c>
      <c r="H533" s="15">
        <v>76.900000000000006</v>
      </c>
      <c r="I533" s="15">
        <v>2840.11</v>
      </c>
      <c r="J533" s="15">
        <v>0.54100000000000004</v>
      </c>
      <c r="K533" s="4" t="s">
        <v>52</v>
      </c>
      <c r="L533" s="4">
        <v>12.13</v>
      </c>
      <c r="M533" s="4">
        <v>131.29300000000001</v>
      </c>
      <c r="P533" s="21" t="s">
        <v>155</v>
      </c>
    </row>
    <row r="534" spans="1:16" ht="29">
      <c r="A534" t="s">
        <v>75</v>
      </c>
      <c r="B534" s="5">
        <v>1992</v>
      </c>
      <c r="C534" s="5">
        <v>300</v>
      </c>
      <c r="D534" s="5">
        <v>58</v>
      </c>
      <c r="E534" s="5">
        <v>22</v>
      </c>
      <c r="G534" s="5">
        <v>4.9400000000000004</v>
      </c>
      <c r="H534" s="5">
        <v>100.82</v>
      </c>
      <c r="I534" s="5">
        <v>2013.22</v>
      </c>
      <c r="J534" s="5">
        <f>(Table2[[#This Row],[T]]/1000)^2 / (2*Table2[[#This Row],[mdot]]/1000000 * Table2[[#This Row],[P]])</f>
        <v>0.51647238752581159</v>
      </c>
      <c r="K534" t="s">
        <v>59</v>
      </c>
      <c r="L534">
        <v>14</v>
      </c>
      <c r="M534">
        <v>83.798000000000002</v>
      </c>
      <c r="N534" t="s">
        <v>55</v>
      </c>
      <c r="P534" s="19" t="s">
        <v>81</v>
      </c>
    </row>
    <row r="535" spans="1:16" ht="29">
      <c r="A535" t="s">
        <v>75</v>
      </c>
      <c r="B535" s="5">
        <v>1995</v>
      </c>
      <c r="C535" s="5">
        <v>300</v>
      </c>
      <c r="D535" s="5">
        <v>58</v>
      </c>
      <c r="E535" s="5">
        <v>22</v>
      </c>
      <c r="G535" s="5">
        <v>6.92</v>
      </c>
      <c r="H535" s="5">
        <v>111.8</v>
      </c>
      <c r="I535" s="5">
        <v>1910.74</v>
      </c>
      <c r="J535" s="5">
        <f>(Table2[[#This Row],[T]]/1000)^2 / (2*Table2[[#This Row],[mdot]]/1000000 * Table2[[#This Row],[P]])</f>
        <v>0.45269387341185335</v>
      </c>
      <c r="K535" s="4" t="s">
        <v>52</v>
      </c>
      <c r="L535" s="4">
        <v>12.13</v>
      </c>
      <c r="M535" s="4">
        <v>131.29300000000001</v>
      </c>
      <c r="N535" t="s">
        <v>55</v>
      </c>
      <c r="P535" s="19" t="s">
        <v>91</v>
      </c>
    </row>
    <row r="536" spans="1:16">
      <c r="A536" t="s">
        <v>101</v>
      </c>
      <c r="B536" s="5">
        <v>2000</v>
      </c>
      <c r="C536" s="5">
        <v>300</v>
      </c>
      <c r="D536" s="5">
        <v>70</v>
      </c>
      <c r="E536" s="5">
        <v>12</v>
      </c>
      <c r="G536" s="5">
        <v>1.92</v>
      </c>
      <c r="H536" s="5">
        <v>38</v>
      </c>
      <c r="I536" s="5">
        <v>2000</v>
      </c>
      <c r="J536" s="5">
        <v>0.24</v>
      </c>
      <c r="K536" s="4" t="s">
        <v>52</v>
      </c>
      <c r="L536" s="4">
        <v>12.13</v>
      </c>
      <c r="M536" s="4">
        <v>131.29300000000001</v>
      </c>
      <c r="N536" t="s">
        <v>55</v>
      </c>
      <c r="P536" s="19" t="s">
        <v>175</v>
      </c>
    </row>
    <row r="537" spans="1:16">
      <c r="A537" t="s">
        <v>67</v>
      </c>
      <c r="B537" s="5">
        <v>2023</v>
      </c>
      <c r="C537" s="5">
        <v>363</v>
      </c>
      <c r="D537" s="5">
        <v>75</v>
      </c>
      <c r="E537" s="5">
        <v>25</v>
      </c>
      <c r="F537" s="5">
        <v>21</v>
      </c>
      <c r="G537" s="5">
        <v>4.9000000000000004</v>
      </c>
      <c r="H537" s="5">
        <v>99.729875835852596</v>
      </c>
      <c r="I537" s="5">
        <v>1873.0965928103301</v>
      </c>
      <c r="J537" s="10">
        <f>(Table2[[#This Row],[T]]/1000)^2 /(2*Table2[[#This Row],[mdot]]/1000000 *Table2[[#This Row],[P]])</f>
        <v>0.50168209136938335</v>
      </c>
      <c r="K537" t="s">
        <v>59</v>
      </c>
      <c r="L537">
        <v>14</v>
      </c>
      <c r="M537">
        <v>83.798000000000002</v>
      </c>
      <c r="N537" s="1" t="s">
        <v>55</v>
      </c>
      <c r="P537" s="19" t="s">
        <v>68</v>
      </c>
    </row>
    <row r="538" spans="1:16">
      <c r="A538" t="s">
        <v>67</v>
      </c>
      <c r="B538" s="5">
        <v>2033</v>
      </c>
      <c r="C538" s="5">
        <v>302</v>
      </c>
      <c r="D538" s="5">
        <v>75</v>
      </c>
      <c r="E538" s="5">
        <v>25</v>
      </c>
      <c r="F538" s="5">
        <v>21</v>
      </c>
      <c r="G538" s="5">
        <v>5.72</v>
      </c>
      <c r="H538" s="5">
        <v>94.899378738572295</v>
      </c>
      <c r="I538" s="5">
        <v>1693.7920827722301</v>
      </c>
      <c r="J538" s="10">
        <f>(Table2[[#This Row],[T]]/1000)^2 /(2*Table2[[#This Row],[mdot]]/1000000 *Table2[[#This Row],[P]])</f>
        <v>0.3872249528310408</v>
      </c>
      <c r="K538" t="s">
        <v>59</v>
      </c>
      <c r="L538">
        <v>14</v>
      </c>
      <c r="M538">
        <v>83.798000000000002</v>
      </c>
      <c r="N538" s="1" t="s">
        <v>55</v>
      </c>
      <c r="P538" s="19" t="s">
        <v>68</v>
      </c>
    </row>
    <row r="539" spans="1:16">
      <c r="A539" t="s">
        <v>135</v>
      </c>
      <c r="B539" s="5">
        <v>2047.5</v>
      </c>
      <c r="C539" s="5">
        <v>900</v>
      </c>
      <c r="D539" s="5">
        <v>68</v>
      </c>
      <c r="G539" s="5">
        <v>2.5099999999999998</v>
      </c>
      <c r="H539" s="5">
        <v>75.47</v>
      </c>
      <c r="I539" s="5">
        <v>3065.01</v>
      </c>
      <c r="J539" s="10">
        <v>0.55410000000000004</v>
      </c>
      <c r="K539" s="4" t="s">
        <v>52</v>
      </c>
      <c r="L539" s="4">
        <v>12.13</v>
      </c>
      <c r="M539" s="4">
        <v>131.29300000000001</v>
      </c>
      <c r="P539" s="21" t="s">
        <v>155</v>
      </c>
    </row>
    <row r="540" spans="1:16">
      <c r="A540" t="s">
        <v>67</v>
      </c>
      <c r="B540" s="5">
        <v>2048</v>
      </c>
      <c r="C540" s="5">
        <v>513</v>
      </c>
      <c r="D540" s="5">
        <v>75</v>
      </c>
      <c r="E540" s="5">
        <v>25</v>
      </c>
      <c r="F540" s="5">
        <v>21</v>
      </c>
      <c r="G540" s="5">
        <v>3.68</v>
      </c>
      <c r="H540" s="5">
        <v>80.741644916707401</v>
      </c>
      <c r="I540" s="5">
        <v>2239.70789118322</v>
      </c>
      <c r="J540" s="10">
        <f>(Table2[[#This Row],[T]]/1000)^2 /(2*Table2[[#This Row],[mdot]]/1000000 *Table2[[#This Row],[P]])</f>
        <v>0.4325013018968441</v>
      </c>
      <c r="K540" t="s">
        <v>59</v>
      </c>
      <c r="L540">
        <v>14</v>
      </c>
      <c r="M540">
        <v>83.798000000000002</v>
      </c>
      <c r="N540" s="1" t="s">
        <v>55</v>
      </c>
      <c r="P540" s="19" t="s">
        <v>68</v>
      </c>
    </row>
    <row r="541" spans="1:16">
      <c r="A541" t="s">
        <v>135</v>
      </c>
      <c r="B541" s="15">
        <v>2051</v>
      </c>
      <c r="C541" s="15">
        <v>700</v>
      </c>
      <c r="D541" s="5">
        <v>68</v>
      </c>
      <c r="G541" s="5">
        <v>2.5</v>
      </c>
      <c r="H541" s="14">
        <v>73.58</v>
      </c>
      <c r="I541" s="15">
        <v>3000</v>
      </c>
      <c r="J541" s="15">
        <v>0.52790000000000004</v>
      </c>
      <c r="K541" s="4" t="s">
        <v>52</v>
      </c>
      <c r="L541" s="4">
        <v>12.13</v>
      </c>
      <c r="M541" s="4">
        <v>131.29300000000001</v>
      </c>
      <c r="P541" s="21" t="s">
        <v>155</v>
      </c>
    </row>
    <row r="542" spans="1:16">
      <c r="A542" t="s">
        <v>67</v>
      </c>
      <c r="B542" s="5">
        <v>2054</v>
      </c>
      <c r="C542" s="5">
        <v>332</v>
      </c>
      <c r="D542" s="5">
        <v>75</v>
      </c>
      <c r="E542" s="5">
        <v>25</v>
      </c>
      <c r="F542" s="5">
        <v>21</v>
      </c>
      <c r="G542" s="5">
        <v>5.31</v>
      </c>
      <c r="H542" s="5">
        <v>104.111775278732</v>
      </c>
      <c r="I542" s="5">
        <v>1788.42148771349</v>
      </c>
      <c r="J542" s="10">
        <f>(Table2[[#This Row],[T]]/1000)^2 /(2*Table2[[#This Row],[mdot]]/1000000 *Table2[[#This Row],[P]])</f>
        <v>0.49690658032048035</v>
      </c>
      <c r="K542" t="s">
        <v>59</v>
      </c>
      <c r="L542">
        <v>14</v>
      </c>
      <c r="M542">
        <v>83.798000000000002</v>
      </c>
      <c r="N542" s="1" t="s">
        <v>55</v>
      </c>
      <c r="P542" s="19" t="s">
        <v>68</v>
      </c>
    </row>
    <row r="543" spans="1:16">
      <c r="A543" t="s">
        <v>135</v>
      </c>
      <c r="B543" s="5">
        <v>2056.5</v>
      </c>
      <c r="C543" s="5">
        <v>900</v>
      </c>
      <c r="D543" s="5">
        <v>68</v>
      </c>
      <c r="G543" s="5">
        <v>2.5099999999999998</v>
      </c>
      <c r="H543" s="5">
        <v>74.760000000000005</v>
      </c>
      <c r="I543" s="5">
        <v>3036.24</v>
      </c>
      <c r="J543" s="10">
        <v>0.54139999999999999</v>
      </c>
      <c r="K543" s="4" t="s">
        <v>52</v>
      </c>
      <c r="L543" s="4">
        <v>12.13</v>
      </c>
      <c r="M543" s="4">
        <v>131.29300000000001</v>
      </c>
      <c r="P543" s="21" t="s">
        <v>155</v>
      </c>
    </row>
    <row r="544" spans="1:16">
      <c r="A544" t="s">
        <v>69</v>
      </c>
      <c r="B544" s="5">
        <v>2060</v>
      </c>
      <c r="C544" s="5">
        <v>200</v>
      </c>
      <c r="D544" s="5">
        <v>175</v>
      </c>
      <c r="E544" s="5">
        <v>25</v>
      </c>
      <c r="F544" s="15"/>
      <c r="G544" s="5">
        <v>10.199999999999999</v>
      </c>
      <c r="H544" s="5">
        <v>150.09300000000002</v>
      </c>
      <c r="I544" s="5">
        <v>1423</v>
      </c>
      <c r="J544" s="5">
        <v>0.5</v>
      </c>
      <c r="K544" s="4" t="s">
        <v>52</v>
      </c>
      <c r="L544" s="4">
        <v>12.13</v>
      </c>
      <c r="M544" s="4">
        <v>131.29300000000001</v>
      </c>
      <c r="N544" s="1" t="s">
        <v>55</v>
      </c>
      <c r="P544" s="19" t="s">
        <v>176</v>
      </c>
    </row>
    <row r="545" spans="1:16">
      <c r="A545" t="s">
        <v>67</v>
      </c>
      <c r="B545" s="5">
        <v>2061</v>
      </c>
      <c r="C545" s="5">
        <v>453</v>
      </c>
      <c r="D545" s="5">
        <v>75</v>
      </c>
      <c r="E545" s="5">
        <v>25</v>
      </c>
      <c r="F545" s="5">
        <v>21</v>
      </c>
      <c r="G545" s="5">
        <v>4.09</v>
      </c>
      <c r="H545" s="5">
        <v>96.200012395755095</v>
      </c>
      <c r="I545" s="5">
        <v>2158.5578858948502</v>
      </c>
      <c r="J545" s="10">
        <f>(Table2[[#This Row],[T]]/1000)^2 /(2*Table2[[#This Row],[mdot]]/1000000 *Table2[[#This Row],[P]])</f>
        <v>0.54893252052872921</v>
      </c>
      <c r="K545" t="s">
        <v>59</v>
      </c>
      <c r="L545">
        <v>14</v>
      </c>
      <c r="M545">
        <v>83.798000000000002</v>
      </c>
      <c r="N545" s="1" t="s">
        <v>55</v>
      </c>
      <c r="P545" s="19" t="s">
        <v>68</v>
      </c>
    </row>
    <row r="546" spans="1:16">
      <c r="A546" t="s">
        <v>135</v>
      </c>
      <c r="B546" s="15">
        <v>2084</v>
      </c>
      <c r="C546" s="15">
        <v>800</v>
      </c>
      <c r="D546" s="5">
        <v>68</v>
      </c>
      <c r="G546" s="5">
        <v>2.76</v>
      </c>
      <c r="H546" s="15">
        <v>79.75</v>
      </c>
      <c r="I546" s="15">
        <v>2945.3</v>
      </c>
      <c r="J546" s="15">
        <v>0.55279999999999996</v>
      </c>
      <c r="K546" s="4" t="s">
        <v>52</v>
      </c>
      <c r="L546" s="4">
        <v>12.13</v>
      </c>
      <c r="M546" s="4">
        <v>131.29300000000001</v>
      </c>
      <c r="P546" s="21" t="s">
        <v>155</v>
      </c>
    </row>
    <row r="547" spans="1:16" hidden="1">
      <c r="A547" t="s">
        <v>112</v>
      </c>
      <c r="B547" s="5">
        <f>Table2[[#This Row],[Ud]]*7</f>
        <v>2100.7000000000003</v>
      </c>
      <c r="C547" s="5">
        <v>300.10000000000002</v>
      </c>
      <c r="D547" s="5">
        <v>113.5</v>
      </c>
      <c r="E547" s="5">
        <v>13</v>
      </c>
      <c r="G547" s="5">
        <v>1.8</v>
      </c>
      <c r="H547" s="5">
        <v>38.99</v>
      </c>
      <c r="I547" s="5">
        <v>2259.4899999999998</v>
      </c>
      <c r="J547" s="10">
        <f>(Table2[[#This Row],[T]]/1000)^2 * 1/(2*Table2[[#This Row],[mdot]]/1000000 *Table2[[#This Row],[P]])</f>
        <v>0.20102030804546633</v>
      </c>
      <c r="K547" t="s">
        <v>113</v>
      </c>
      <c r="L547">
        <v>7.6459999999999999</v>
      </c>
      <c r="M547">
        <v>24.305</v>
      </c>
      <c r="N547" t="s">
        <v>55</v>
      </c>
      <c r="P547" t="s">
        <v>114</v>
      </c>
    </row>
    <row r="548" spans="1:16">
      <c r="A548" t="s">
        <v>135</v>
      </c>
      <c r="B548" s="15">
        <v>2112</v>
      </c>
      <c r="C548" s="15">
        <v>800</v>
      </c>
      <c r="D548" s="5">
        <v>68</v>
      </c>
      <c r="G548" s="5">
        <v>2.76</v>
      </c>
      <c r="H548" s="15">
        <v>79.03</v>
      </c>
      <c r="I548" s="15">
        <v>2919</v>
      </c>
      <c r="J548" s="15">
        <v>0.53580000000000005</v>
      </c>
      <c r="K548" s="4" t="s">
        <v>52</v>
      </c>
      <c r="L548" s="4">
        <v>12.13</v>
      </c>
      <c r="M548" s="4">
        <v>131.29300000000001</v>
      </c>
      <c r="P548" s="21" t="s">
        <v>155</v>
      </c>
    </row>
    <row r="549" spans="1:16">
      <c r="A549" t="s">
        <v>67</v>
      </c>
      <c r="B549" s="5">
        <v>2143</v>
      </c>
      <c r="C549" s="5">
        <v>423</v>
      </c>
      <c r="D549" s="5">
        <v>75</v>
      </c>
      <c r="E549" s="5">
        <v>25</v>
      </c>
      <c r="F549" s="5">
        <v>21</v>
      </c>
      <c r="G549" s="5">
        <v>4.5</v>
      </c>
      <c r="H549" s="5">
        <v>101.555667270385</v>
      </c>
      <c r="I549" s="5">
        <v>2085.2072384285998</v>
      </c>
      <c r="J549" s="10">
        <f>(Table2[[#This Row],[T]]/1000)^2 /(2*Table2[[#This Row],[mdot]]/1000000 *Table2[[#This Row],[P]])</f>
        <v>0.53474120157272487</v>
      </c>
      <c r="K549" t="s">
        <v>59</v>
      </c>
      <c r="L549">
        <v>14</v>
      </c>
      <c r="M549">
        <v>83.798000000000002</v>
      </c>
      <c r="N549" s="1" t="s">
        <v>55</v>
      </c>
      <c r="P549" s="19" t="s">
        <v>68</v>
      </c>
    </row>
    <row r="550" spans="1:16">
      <c r="A550" t="s">
        <v>67</v>
      </c>
      <c r="B550" s="5">
        <v>2171</v>
      </c>
      <c r="C550" s="5">
        <v>544</v>
      </c>
      <c r="D550" s="5">
        <v>75</v>
      </c>
      <c r="E550" s="5">
        <v>25</v>
      </c>
      <c r="F550" s="5">
        <v>21</v>
      </c>
      <c r="G550" s="5">
        <v>3.68</v>
      </c>
      <c r="H550" s="5">
        <v>83.2977529250538</v>
      </c>
      <c r="I550" s="5">
        <v>2312.75526865549</v>
      </c>
      <c r="J550" s="10">
        <f>(Table2[[#This Row],[T]]/1000)^2 /(2*Table2[[#This Row],[mdot]]/1000000 *Table2[[#This Row],[P]])</f>
        <v>0.43423910805249705</v>
      </c>
      <c r="K550" t="s">
        <v>59</v>
      </c>
      <c r="L550">
        <v>14</v>
      </c>
      <c r="M550">
        <v>83.798000000000002</v>
      </c>
      <c r="N550" s="1" t="s">
        <v>55</v>
      </c>
      <c r="P550" s="19" t="s">
        <v>68</v>
      </c>
    </row>
    <row r="551" spans="1:16">
      <c r="A551" t="s">
        <v>64</v>
      </c>
      <c r="B551" s="5">
        <v>2187</v>
      </c>
      <c r="C551" s="5">
        <v>500.4</v>
      </c>
      <c r="D551" s="5">
        <f>123+25/2</f>
        <v>135.5</v>
      </c>
      <c r="E551" s="5">
        <v>25</v>
      </c>
      <c r="F551" s="5">
        <v>38</v>
      </c>
      <c r="G551" s="5">
        <v>5</v>
      </c>
      <c r="H551" s="5">
        <v>114.4</v>
      </c>
      <c r="I551" s="5">
        <v>2330</v>
      </c>
      <c r="J551" s="10">
        <v>0.59799999999999998</v>
      </c>
      <c r="K551" s="4" t="s">
        <v>52</v>
      </c>
      <c r="L551" s="4">
        <v>12.13</v>
      </c>
      <c r="M551" s="4">
        <v>131.29300000000001</v>
      </c>
      <c r="N551" t="s">
        <v>55</v>
      </c>
      <c r="P551" s="19" t="s">
        <v>172</v>
      </c>
    </row>
    <row r="552" spans="1:16">
      <c r="A552" t="s">
        <v>101</v>
      </c>
      <c r="B552" s="5">
        <v>2200</v>
      </c>
      <c r="C552" s="5">
        <v>400</v>
      </c>
      <c r="D552" s="5">
        <v>70</v>
      </c>
      <c r="E552" s="5">
        <v>8</v>
      </c>
      <c r="G552" s="5">
        <v>1.53</v>
      </c>
      <c r="H552" s="5">
        <v>32</v>
      </c>
      <c r="I552" s="5">
        <v>2100</v>
      </c>
      <c r="J552" s="5">
        <v>0.21</v>
      </c>
      <c r="K552" s="4" t="s">
        <v>52</v>
      </c>
      <c r="L552" s="4">
        <v>12.13</v>
      </c>
      <c r="M552" s="4">
        <v>131.29300000000001</v>
      </c>
      <c r="N552" t="s">
        <v>55</v>
      </c>
      <c r="P552" s="19" t="s">
        <v>175</v>
      </c>
    </row>
    <row r="553" spans="1:16">
      <c r="A553" t="s">
        <v>101</v>
      </c>
      <c r="B553" s="5">
        <v>2200</v>
      </c>
      <c r="C553" s="5">
        <v>300</v>
      </c>
      <c r="D553" s="5">
        <v>70</v>
      </c>
      <c r="E553" s="5">
        <v>8</v>
      </c>
      <c r="G553" s="5">
        <v>2.5099999999999998</v>
      </c>
      <c r="H553" s="5">
        <v>40</v>
      </c>
      <c r="I553" s="5">
        <v>1630</v>
      </c>
      <c r="J553" s="5">
        <v>0.17</v>
      </c>
      <c r="K553" t="s">
        <v>59</v>
      </c>
      <c r="L553">
        <v>14</v>
      </c>
      <c r="M553">
        <v>83.798000000000002</v>
      </c>
      <c r="N553" t="s">
        <v>55</v>
      </c>
      <c r="P553" s="19" t="s">
        <v>175</v>
      </c>
    </row>
    <row r="554" spans="1:16">
      <c r="A554" t="s">
        <v>65</v>
      </c>
      <c r="B554" s="5">
        <v>2206</v>
      </c>
      <c r="C554" s="5">
        <v>500.3</v>
      </c>
      <c r="D554" s="5">
        <f>123+25/2</f>
        <v>135.5</v>
      </c>
      <c r="E554" s="5">
        <v>25</v>
      </c>
      <c r="F554" s="5">
        <v>38</v>
      </c>
      <c r="G554" s="5">
        <v>4.99</v>
      </c>
      <c r="H554" s="5">
        <v>115.1</v>
      </c>
      <c r="I554" s="5">
        <v>2350</v>
      </c>
      <c r="J554" s="10">
        <v>0.60199999999999998</v>
      </c>
      <c r="K554" s="4" t="s">
        <v>52</v>
      </c>
      <c r="L554" s="4">
        <v>12.13</v>
      </c>
      <c r="M554" s="4">
        <v>131.29300000000001</v>
      </c>
      <c r="N554" t="s">
        <v>55</v>
      </c>
      <c r="P554" s="19" t="s">
        <v>172</v>
      </c>
    </row>
    <row r="555" spans="1:16">
      <c r="A555" t="s">
        <v>67</v>
      </c>
      <c r="B555" s="5">
        <v>2208</v>
      </c>
      <c r="C555" s="5">
        <v>393</v>
      </c>
      <c r="D555" s="5">
        <v>75</v>
      </c>
      <c r="E555" s="5">
        <v>25</v>
      </c>
      <c r="F555" s="5">
        <v>21</v>
      </c>
      <c r="G555" s="5">
        <v>4.9000000000000004</v>
      </c>
      <c r="H555" s="5">
        <v>108.37195529264299</v>
      </c>
      <c r="I555" s="5">
        <v>2003.55723086134</v>
      </c>
      <c r="J555" s="10">
        <f>(Table2[[#This Row],[T]]/1000)^2 /(2*Table2[[#This Row],[mdot]]/1000000 *Table2[[#This Row],[P]])</f>
        <v>0.54276104952078763</v>
      </c>
      <c r="K555" t="s">
        <v>59</v>
      </c>
      <c r="L555">
        <v>14</v>
      </c>
      <c r="M555">
        <v>83.798000000000002</v>
      </c>
      <c r="N555" s="1" t="s">
        <v>55</v>
      </c>
      <c r="P555" s="19" t="s">
        <v>68</v>
      </c>
    </row>
    <row r="556" spans="1:16">
      <c r="A556" t="s">
        <v>67</v>
      </c>
      <c r="B556" s="5">
        <v>2213</v>
      </c>
      <c r="C556" s="5">
        <v>483</v>
      </c>
      <c r="D556" s="5">
        <v>75</v>
      </c>
      <c r="E556" s="5">
        <v>25</v>
      </c>
      <c r="F556" s="5">
        <v>21</v>
      </c>
      <c r="G556" s="5">
        <v>4.09</v>
      </c>
      <c r="H556" s="5">
        <v>100.460192409665</v>
      </c>
      <c r="I556" s="5">
        <v>2253.1872908361202</v>
      </c>
      <c r="J556" s="10">
        <f>(Table2[[#This Row],[T]]/1000)^2 /(2*Table2[[#This Row],[mdot]]/1000000 *Table2[[#This Row],[P]])</f>
        <v>0.55751081125351276</v>
      </c>
      <c r="K556" t="s">
        <v>59</v>
      </c>
      <c r="L556">
        <v>14</v>
      </c>
      <c r="M556">
        <v>83.798000000000002</v>
      </c>
      <c r="N556" s="1" t="s">
        <v>55</v>
      </c>
      <c r="P556" s="19" t="s">
        <v>68</v>
      </c>
    </row>
    <row r="557" spans="1:16">
      <c r="A557" t="s">
        <v>135</v>
      </c>
      <c r="B557" s="15">
        <v>2214.25</v>
      </c>
      <c r="C557" s="15">
        <v>850</v>
      </c>
      <c r="D557" s="5">
        <v>68</v>
      </c>
      <c r="G557" s="5">
        <v>2.76</v>
      </c>
      <c r="H557" s="15">
        <v>81.17</v>
      </c>
      <c r="I557" s="15">
        <v>2997.9</v>
      </c>
      <c r="J557" s="15">
        <v>0.53900000000000003</v>
      </c>
      <c r="K557" s="4" t="s">
        <v>52</v>
      </c>
      <c r="L557" s="4">
        <v>12.13</v>
      </c>
      <c r="M557" s="4">
        <v>131.29300000000001</v>
      </c>
      <c r="P557" s="21" t="s">
        <v>155</v>
      </c>
    </row>
    <row r="558" spans="1:16">
      <c r="A558" t="s">
        <v>65</v>
      </c>
      <c r="B558" s="5">
        <v>2221</v>
      </c>
      <c r="C558" s="5">
        <v>500.3</v>
      </c>
      <c r="D558" s="5">
        <f>123+25/2</f>
        <v>135.5</v>
      </c>
      <c r="E558" s="5">
        <v>25</v>
      </c>
      <c r="F558" s="5">
        <v>38</v>
      </c>
      <c r="G558" s="5">
        <v>4.99</v>
      </c>
      <c r="H558" s="5">
        <v>115.5</v>
      </c>
      <c r="I558" s="5">
        <v>2360</v>
      </c>
      <c r="J558" s="10">
        <v>0.60199999999999998</v>
      </c>
      <c r="K558" s="4" t="s">
        <v>52</v>
      </c>
      <c r="L558" s="4">
        <v>12.13</v>
      </c>
      <c r="M558" s="4">
        <v>131.29300000000001</v>
      </c>
      <c r="N558" t="s">
        <v>55</v>
      </c>
      <c r="P558" s="19" t="s">
        <v>172</v>
      </c>
    </row>
    <row r="559" spans="1:16">
      <c r="A559" t="s">
        <v>135</v>
      </c>
      <c r="B559" s="15">
        <v>2222.75</v>
      </c>
      <c r="C559" s="15">
        <v>850</v>
      </c>
      <c r="D559" s="5">
        <v>68</v>
      </c>
      <c r="G559" s="5">
        <v>2.76</v>
      </c>
      <c r="H559" s="15">
        <v>81.17</v>
      </c>
      <c r="I559" s="15">
        <v>2997.9</v>
      </c>
      <c r="J559" s="15">
        <v>0.53700000000000003</v>
      </c>
      <c r="K559" s="4" t="s">
        <v>52</v>
      </c>
      <c r="L559" s="4">
        <v>12.13</v>
      </c>
      <c r="M559" s="4">
        <v>131.29300000000001</v>
      </c>
      <c r="P559" s="21" t="s">
        <v>155</v>
      </c>
    </row>
    <row r="560" spans="1:16">
      <c r="A560" t="s">
        <v>63</v>
      </c>
      <c r="B560" s="5">
        <v>2231</v>
      </c>
      <c r="C560" s="5">
        <v>500.3</v>
      </c>
      <c r="D560" s="5">
        <f>123+25/2</f>
        <v>135.5</v>
      </c>
      <c r="E560" s="5">
        <v>25</v>
      </c>
      <c r="F560" s="5">
        <v>38</v>
      </c>
      <c r="G560" s="5">
        <v>4.9800000000000004</v>
      </c>
      <c r="H560" s="5">
        <v>106.2</v>
      </c>
      <c r="I560" s="5">
        <v>2175</v>
      </c>
      <c r="J560" s="10">
        <v>0.50800000000000001</v>
      </c>
      <c r="K560" s="4" t="s">
        <v>52</v>
      </c>
      <c r="L560" s="4">
        <v>12.13</v>
      </c>
      <c r="M560" s="4">
        <v>131.29300000000001</v>
      </c>
      <c r="N560" t="s">
        <v>55</v>
      </c>
      <c r="P560" s="19" t="s">
        <v>172</v>
      </c>
    </row>
    <row r="561" spans="1:16">
      <c r="A561" t="s">
        <v>67</v>
      </c>
      <c r="B561" s="5">
        <v>2248</v>
      </c>
      <c r="C561" s="5">
        <v>363</v>
      </c>
      <c r="D561" s="5">
        <v>75</v>
      </c>
      <c r="E561" s="5">
        <v>25</v>
      </c>
      <c r="F561" s="5">
        <v>21</v>
      </c>
      <c r="G561" s="5">
        <v>5.31</v>
      </c>
      <c r="H561" s="5">
        <v>111.049782729958</v>
      </c>
      <c r="I561" s="5">
        <v>1917.1312904869301</v>
      </c>
      <c r="J561" s="10">
        <f>(Table2[[#This Row],[T]]/1000)^2 /(2*Table2[[#This Row],[mdot]]/1000000 *Table2[[#This Row],[P]])</f>
        <v>0.51655266050973447</v>
      </c>
      <c r="K561" t="s">
        <v>59</v>
      </c>
      <c r="L561">
        <v>14</v>
      </c>
      <c r="M561">
        <v>83.798000000000002</v>
      </c>
      <c r="N561" s="1" t="s">
        <v>55</v>
      </c>
      <c r="P561" s="19" t="s">
        <v>68</v>
      </c>
    </row>
    <row r="562" spans="1:16">
      <c r="A562" t="s">
        <v>63</v>
      </c>
      <c r="B562" s="5">
        <v>2251</v>
      </c>
      <c r="C562" s="5">
        <v>500.2</v>
      </c>
      <c r="D562" s="5">
        <f>123+25/2</f>
        <v>135.5</v>
      </c>
      <c r="E562" s="5">
        <v>25</v>
      </c>
      <c r="F562" s="5">
        <v>38</v>
      </c>
      <c r="G562" s="5">
        <v>4.9800000000000004</v>
      </c>
      <c r="H562" s="5">
        <v>107.1</v>
      </c>
      <c r="I562" s="5">
        <v>2192</v>
      </c>
      <c r="J562" s="10">
        <v>0.51200000000000001</v>
      </c>
      <c r="K562" s="4" t="s">
        <v>52</v>
      </c>
      <c r="L562" s="4">
        <v>12.13</v>
      </c>
      <c r="M562" s="4">
        <v>131.29300000000001</v>
      </c>
      <c r="N562" t="s">
        <v>55</v>
      </c>
      <c r="P562" s="19" t="s">
        <v>172</v>
      </c>
    </row>
    <row r="563" spans="1:16">
      <c r="A563" t="s">
        <v>64</v>
      </c>
      <c r="B563" s="5">
        <v>2251</v>
      </c>
      <c r="C563" s="5">
        <v>150.19999999999999</v>
      </c>
      <c r="D563" s="5">
        <f>123+25/2</f>
        <v>135.5</v>
      </c>
      <c r="E563" s="5">
        <v>25</v>
      </c>
      <c r="F563" s="5">
        <v>38</v>
      </c>
      <c r="G563" s="5">
        <v>14.59</v>
      </c>
      <c r="H563" s="5">
        <v>182.7</v>
      </c>
      <c r="I563" s="5">
        <v>1280</v>
      </c>
      <c r="J563" s="10">
        <v>0.50800000000000001</v>
      </c>
      <c r="K563" s="4" t="s">
        <v>52</v>
      </c>
      <c r="L563" s="4">
        <v>12.13</v>
      </c>
      <c r="M563" s="4">
        <v>131.29300000000001</v>
      </c>
      <c r="N563" t="s">
        <v>55</v>
      </c>
      <c r="P563" s="19" t="s">
        <v>172</v>
      </c>
    </row>
    <row r="564" spans="1:16">
      <c r="A564" t="s">
        <v>64</v>
      </c>
      <c r="B564" s="5">
        <v>2253</v>
      </c>
      <c r="C564" s="5">
        <v>150.19999999999999</v>
      </c>
      <c r="D564" s="5">
        <f>123+25/2</f>
        <v>135.5</v>
      </c>
      <c r="E564" s="5">
        <v>25</v>
      </c>
      <c r="F564" s="5">
        <v>38</v>
      </c>
      <c r="G564" s="5">
        <v>14.55</v>
      </c>
      <c r="H564" s="5">
        <v>184.7</v>
      </c>
      <c r="I564" s="5">
        <v>1290</v>
      </c>
      <c r="J564" s="10">
        <v>0.52</v>
      </c>
      <c r="K564" s="4" t="s">
        <v>52</v>
      </c>
      <c r="L564" s="4">
        <v>12.13</v>
      </c>
      <c r="M564" s="4">
        <v>131.29300000000001</v>
      </c>
      <c r="N564" t="s">
        <v>55</v>
      </c>
      <c r="P564" s="19" t="s">
        <v>172</v>
      </c>
    </row>
    <row r="565" spans="1:16">
      <c r="A565" t="s">
        <v>63</v>
      </c>
      <c r="B565" s="5">
        <v>2258</v>
      </c>
      <c r="C565" s="5">
        <v>500.4</v>
      </c>
      <c r="D565" s="5">
        <f>123+25/2</f>
        <v>135.5</v>
      </c>
      <c r="E565" s="5">
        <v>25</v>
      </c>
      <c r="F565" s="5">
        <v>38</v>
      </c>
      <c r="G565" s="5">
        <v>4.9800000000000004</v>
      </c>
      <c r="H565" s="5">
        <v>106.1</v>
      </c>
      <c r="I565" s="5">
        <v>2171</v>
      </c>
      <c r="J565" s="10">
        <v>0.5</v>
      </c>
      <c r="K565" s="4" t="s">
        <v>52</v>
      </c>
      <c r="L565" s="4">
        <v>12.13</v>
      </c>
      <c r="M565" s="4">
        <v>131.29300000000001</v>
      </c>
      <c r="N565" t="s">
        <v>55</v>
      </c>
      <c r="P565" s="19" t="s">
        <v>172</v>
      </c>
    </row>
    <row r="566" spans="1:16">
      <c r="A566" t="s">
        <v>67</v>
      </c>
      <c r="B566" s="5">
        <v>2258</v>
      </c>
      <c r="C566" s="5">
        <v>332</v>
      </c>
      <c r="D566" s="5">
        <v>75</v>
      </c>
      <c r="E566" s="5">
        <v>25</v>
      </c>
      <c r="F566" s="5">
        <v>21</v>
      </c>
      <c r="G566" s="5">
        <v>5.72</v>
      </c>
      <c r="H566" s="5">
        <v>103.86833642079399</v>
      </c>
      <c r="I566" s="5">
        <v>1858.42988760149</v>
      </c>
      <c r="J566" s="10">
        <f>(Table2[[#This Row],[T]]/1000)^2 /(2*Table2[[#This Row],[mdot]]/1000000 *Table2[[#This Row],[P]])</f>
        <v>0.4176537544373401</v>
      </c>
      <c r="K566" t="s">
        <v>59</v>
      </c>
      <c r="L566">
        <v>14</v>
      </c>
      <c r="M566">
        <v>83.798000000000002</v>
      </c>
      <c r="N566" s="1" t="s">
        <v>55</v>
      </c>
      <c r="P566" s="19" t="s">
        <v>68</v>
      </c>
    </row>
    <row r="567" spans="1:16">
      <c r="A567" t="s">
        <v>63</v>
      </c>
      <c r="B567" s="5">
        <v>2259</v>
      </c>
      <c r="C567" s="5">
        <v>500.4</v>
      </c>
      <c r="D567" s="5">
        <f>123+25/2</f>
        <v>135.5</v>
      </c>
      <c r="E567" s="5">
        <v>25</v>
      </c>
      <c r="F567" s="5">
        <v>38</v>
      </c>
      <c r="G567" s="5">
        <v>4.9800000000000004</v>
      </c>
      <c r="H567" s="5">
        <v>107.1</v>
      </c>
      <c r="I567" s="5">
        <v>2193</v>
      </c>
      <c r="J567" s="10">
        <v>0.51</v>
      </c>
      <c r="K567" s="4" t="s">
        <v>52</v>
      </c>
      <c r="L567" s="4">
        <v>12.13</v>
      </c>
      <c r="M567" s="4">
        <v>131.29300000000001</v>
      </c>
      <c r="N567" t="s">
        <v>55</v>
      </c>
      <c r="P567" s="19" t="s">
        <v>172</v>
      </c>
    </row>
    <row r="568" spans="1:16">
      <c r="A568" t="s">
        <v>63</v>
      </c>
      <c r="B568" s="5">
        <v>2260</v>
      </c>
      <c r="C568" s="5">
        <v>500.4</v>
      </c>
      <c r="D568" s="5">
        <f>123+25/2</f>
        <v>135.5</v>
      </c>
      <c r="E568" s="5">
        <v>25</v>
      </c>
      <c r="F568" s="5">
        <v>38</v>
      </c>
      <c r="G568" s="5">
        <v>4.9800000000000004</v>
      </c>
      <c r="H568" s="5">
        <v>105.5</v>
      </c>
      <c r="I568" s="5">
        <v>2160</v>
      </c>
      <c r="J568" s="10">
        <v>0.495</v>
      </c>
      <c r="K568" s="4" t="s">
        <v>52</v>
      </c>
      <c r="L568" s="4">
        <v>12.13</v>
      </c>
      <c r="M568" s="4">
        <v>131.29300000000001</v>
      </c>
      <c r="N568" t="s">
        <v>55</v>
      </c>
      <c r="P568" s="19" t="s">
        <v>172</v>
      </c>
    </row>
    <row r="569" spans="1:16">
      <c r="A569" t="s">
        <v>67</v>
      </c>
      <c r="B569" s="5">
        <v>2289</v>
      </c>
      <c r="C569" s="5">
        <v>574</v>
      </c>
      <c r="D569" s="5">
        <v>75</v>
      </c>
      <c r="E569" s="5">
        <v>25</v>
      </c>
      <c r="F569" s="5">
        <v>21</v>
      </c>
      <c r="G569" s="5">
        <v>3.68</v>
      </c>
      <c r="H569" s="5">
        <v>84.514947214742605</v>
      </c>
      <c r="I569" s="5">
        <v>2343.19158959282</v>
      </c>
      <c r="J569" s="10">
        <f>(Table2[[#This Row],[T]]/1000)^2 /(2*Table2[[#This Row],[mdot]]/1000000 *Table2[[#This Row],[P]])</f>
        <v>0.4239781173850557</v>
      </c>
      <c r="K569" t="s">
        <v>59</v>
      </c>
      <c r="L569">
        <v>14</v>
      </c>
      <c r="M569">
        <v>83.798000000000002</v>
      </c>
      <c r="N569" s="1" t="s">
        <v>55</v>
      </c>
      <c r="P569" s="19" t="s">
        <v>68</v>
      </c>
    </row>
    <row r="570" spans="1:16">
      <c r="A570" t="s">
        <v>63</v>
      </c>
      <c r="B570" s="5">
        <v>2297</v>
      </c>
      <c r="C570" s="5">
        <v>500.1</v>
      </c>
      <c r="D570" s="5">
        <f>123+25/2</f>
        <v>135.5</v>
      </c>
      <c r="E570" s="5">
        <v>25</v>
      </c>
      <c r="F570" s="5">
        <v>38</v>
      </c>
      <c r="G570" s="5">
        <v>4.9800000000000004</v>
      </c>
      <c r="H570" s="5">
        <v>107.2</v>
      </c>
      <c r="I570" s="5">
        <v>2194</v>
      </c>
      <c r="J570" s="10">
        <v>0.502</v>
      </c>
      <c r="K570" s="4" t="s">
        <v>52</v>
      </c>
      <c r="L570" s="4">
        <v>12.13</v>
      </c>
      <c r="M570" s="4">
        <v>131.29300000000001</v>
      </c>
      <c r="N570" t="s">
        <v>55</v>
      </c>
      <c r="P570" s="19" t="s">
        <v>172</v>
      </c>
    </row>
    <row r="571" spans="1:16">
      <c r="A571" t="s">
        <v>101</v>
      </c>
      <c r="B571" s="5">
        <v>2300</v>
      </c>
      <c r="C571" s="5">
        <v>300</v>
      </c>
      <c r="D571" s="5">
        <v>70</v>
      </c>
      <c r="E571" s="5">
        <v>17</v>
      </c>
      <c r="G571" s="5">
        <v>2.0499999999999998</v>
      </c>
      <c r="H571" s="5">
        <v>42</v>
      </c>
      <c r="I571" s="5">
        <v>2100</v>
      </c>
      <c r="J571" s="5">
        <v>0.26</v>
      </c>
      <c r="K571" s="4" t="s">
        <v>52</v>
      </c>
      <c r="L571" s="4">
        <v>12.13</v>
      </c>
      <c r="M571" s="4">
        <v>131.29300000000001</v>
      </c>
      <c r="N571" t="s">
        <v>55</v>
      </c>
      <c r="P571" s="19" t="s">
        <v>175</v>
      </c>
    </row>
    <row r="572" spans="1:16">
      <c r="A572" t="s">
        <v>67</v>
      </c>
      <c r="B572" s="5">
        <v>2302</v>
      </c>
      <c r="C572" s="5">
        <v>453</v>
      </c>
      <c r="D572" s="5">
        <v>75</v>
      </c>
      <c r="E572" s="5">
        <v>25</v>
      </c>
      <c r="F572" s="5">
        <v>21</v>
      </c>
      <c r="G572" s="5">
        <v>4.5</v>
      </c>
      <c r="H572" s="5">
        <v>106.789602716047</v>
      </c>
      <c r="I572" s="5">
        <v>2195.1764488434501</v>
      </c>
      <c r="J572" s="10">
        <f>(Table2[[#This Row],[T]]/1000)^2 /(2*Table2[[#This Row],[mdot]]/1000000 *Table2[[#This Row],[P]])</f>
        <v>0.55044016064538814</v>
      </c>
      <c r="K572" t="s">
        <v>59</v>
      </c>
      <c r="L572">
        <v>14</v>
      </c>
      <c r="M572">
        <v>83.798000000000002</v>
      </c>
      <c r="N572" s="1" t="s">
        <v>55</v>
      </c>
      <c r="P572" s="19" t="s">
        <v>68</v>
      </c>
    </row>
    <row r="573" spans="1:16">
      <c r="A573" t="s">
        <v>135</v>
      </c>
      <c r="B573" s="15">
        <v>2326.5</v>
      </c>
      <c r="C573" s="15">
        <v>900</v>
      </c>
      <c r="D573" s="5">
        <v>68</v>
      </c>
      <c r="G573" s="5">
        <v>2.76</v>
      </c>
      <c r="H573" s="15">
        <v>84.02</v>
      </c>
      <c r="I573" s="15">
        <v>3103.09</v>
      </c>
      <c r="J573" s="15">
        <v>0.54969999999999997</v>
      </c>
      <c r="K573" s="4" t="s">
        <v>52</v>
      </c>
      <c r="L573" s="4">
        <v>12.13</v>
      </c>
      <c r="M573" s="4">
        <v>131.29300000000001</v>
      </c>
      <c r="P573" s="21" t="s">
        <v>155</v>
      </c>
    </row>
    <row r="574" spans="1:16">
      <c r="A574" t="s">
        <v>135</v>
      </c>
      <c r="B574" s="15">
        <v>2340</v>
      </c>
      <c r="C574" s="15">
        <v>900</v>
      </c>
      <c r="D574" s="5">
        <v>68</v>
      </c>
      <c r="G574" s="5">
        <v>2.76</v>
      </c>
      <c r="H574" s="15">
        <v>83.31</v>
      </c>
      <c r="I574" s="15">
        <v>3076.79</v>
      </c>
      <c r="J574" s="15">
        <v>0.5373</v>
      </c>
      <c r="K574" s="4" t="s">
        <v>52</v>
      </c>
      <c r="L574" s="4">
        <v>12.13</v>
      </c>
      <c r="M574" s="4">
        <v>131.29300000000001</v>
      </c>
      <c r="P574" s="21" t="s">
        <v>155</v>
      </c>
    </row>
    <row r="575" spans="1:16">
      <c r="A575" t="s">
        <v>63</v>
      </c>
      <c r="B575" s="5">
        <v>2342</v>
      </c>
      <c r="C575" s="5">
        <v>500.1</v>
      </c>
      <c r="D575" s="5">
        <f>123+25/2</f>
        <v>135.5</v>
      </c>
      <c r="E575" s="5">
        <v>25</v>
      </c>
      <c r="F575" s="5">
        <v>38</v>
      </c>
      <c r="G575" s="5">
        <v>4.9800000000000004</v>
      </c>
      <c r="H575" s="5">
        <v>102.7</v>
      </c>
      <c r="I575" s="5">
        <v>2102</v>
      </c>
      <c r="J575" s="10">
        <v>0.45200000000000001</v>
      </c>
      <c r="K575" s="4" t="s">
        <v>52</v>
      </c>
      <c r="L575" s="4">
        <v>12.13</v>
      </c>
      <c r="M575" s="4">
        <v>131.29300000000001</v>
      </c>
      <c r="N575" t="s">
        <v>55</v>
      </c>
      <c r="P575" s="19" t="s">
        <v>172</v>
      </c>
    </row>
    <row r="576" spans="1:16">
      <c r="A576" t="s">
        <v>63</v>
      </c>
      <c r="B576" s="5">
        <v>2343</v>
      </c>
      <c r="C576" s="5">
        <v>500.1</v>
      </c>
      <c r="D576" s="5">
        <f>123+25/2</f>
        <v>135.5</v>
      </c>
      <c r="E576" s="5">
        <v>25</v>
      </c>
      <c r="F576" s="5">
        <v>38</v>
      </c>
      <c r="G576" s="5">
        <v>4.9800000000000004</v>
      </c>
      <c r="H576" s="5">
        <v>106.6</v>
      </c>
      <c r="I576" s="5">
        <v>2182</v>
      </c>
      <c r="J576" s="10">
        <v>0.48699999999999999</v>
      </c>
      <c r="K576" s="4" t="s">
        <v>52</v>
      </c>
      <c r="L576" s="4">
        <v>12.13</v>
      </c>
      <c r="M576" s="4">
        <v>131.29300000000001</v>
      </c>
      <c r="N576" t="s">
        <v>55</v>
      </c>
      <c r="P576" s="19" t="s">
        <v>172</v>
      </c>
    </row>
    <row r="577" spans="1:16">
      <c r="A577" t="s">
        <v>67</v>
      </c>
      <c r="B577" s="5">
        <v>2347</v>
      </c>
      <c r="C577" s="5">
        <v>513</v>
      </c>
      <c r="D577" s="5">
        <v>75</v>
      </c>
      <c r="E577" s="5">
        <v>25</v>
      </c>
      <c r="F577" s="5">
        <v>21</v>
      </c>
      <c r="G577" s="5">
        <v>4.09</v>
      </c>
      <c r="H577" s="5">
        <v>104.35521413667</v>
      </c>
      <c r="I577" s="5">
        <v>2322.6356981906902</v>
      </c>
      <c r="J577" s="10">
        <f>(Table2[[#This Row],[T]]/1000)^2 /(2*Table2[[#This Row],[mdot]]/1000000 *Table2[[#This Row],[P]])</f>
        <v>0.56723355506172102</v>
      </c>
      <c r="K577" t="s">
        <v>59</v>
      </c>
      <c r="L577">
        <v>14</v>
      </c>
      <c r="M577">
        <v>83.798000000000002</v>
      </c>
      <c r="N577" s="1" t="s">
        <v>55</v>
      </c>
      <c r="P577" s="19" t="s">
        <v>68</v>
      </c>
    </row>
    <row r="578" spans="1:16">
      <c r="A578" t="s">
        <v>64</v>
      </c>
      <c r="B578" s="5">
        <v>2362</v>
      </c>
      <c r="C578" s="5">
        <v>500.5</v>
      </c>
      <c r="D578" s="5">
        <f>123+25/2</f>
        <v>135.5</v>
      </c>
      <c r="E578" s="5">
        <v>25</v>
      </c>
      <c r="F578" s="5">
        <v>38</v>
      </c>
      <c r="G578" s="5">
        <v>5.46</v>
      </c>
      <c r="H578" s="5">
        <v>125.1</v>
      </c>
      <c r="I578" s="5">
        <v>2340</v>
      </c>
      <c r="J578" s="10">
        <v>0.60699999999999998</v>
      </c>
      <c r="K578" s="4" t="s">
        <v>52</v>
      </c>
      <c r="L578" s="4">
        <v>12.13</v>
      </c>
      <c r="M578" s="4">
        <v>131.29300000000001</v>
      </c>
      <c r="N578" t="s">
        <v>55</v>
      </c>
      <c r="P578" s="19" t="s">
        <v>172</v>
      </c>
    </row>
    <row r="579" spans="1:16">
      <c r="A579" t="s">
        <v>64</v>
      </c>
      <c r="B579" s="5">
        <v>2363</v>
      </c>
      <c r="C579" s="5">
        <v>150.30000000000001</v>
      </c>
      <c r="D579" s="5">
        <f>123+25/2</f>
        <v>135.5</v>
      </c>
      <c r="E579" s="5">
        <v>25</v>
      </c>
      <c r="F579" s="5">
        <v>38</v>
      </c>
      <c r="G579" s="5">
        <v>15</v>
      </c>
      <c r="H579" s="5">
        <v>192.7</v>
      </c>
      <c r="I579" s="5">
        <v>1310</v>
      </c>
      <c r="J579" s="10">
        <v>0.52400000000000002</v>
      </c>
      <c r="K579" s="4" t="s">
        <v>52</v>
      </c>
      <c r="L579" s="4">
        <v>12.13</v>
      </c>
      <c r="M579" s="4">
        <v>131.29300000000001</v>
      </c>
      <c r="N579" t="s">
        <v>55</v>
      </c>
      <c r="P579" s="19" t="s">
        <v>172</v>
      </c>
    </row>
    <row r="580" spans="1:16">
      <c r="A580" t="s">
        <v>67</v>
      </c>
      <c r="B580" s="5">
        <v>2376</v>
      </c>
      <c r="C580" s="5">
        <v>423</v>
      </c>
      <c r="D580" s="5">
        <v>75</v>
      </c>
      <c r="E580" s="5">
        <v>25</v>
      </c>
      <c r="F580" s="5">
        <v>21</v>
      </c>
      <c r="G580" s="5">
        <v>4.9000000000000004</v>
      </c>
      <c r="H580" s="5">
        <v>111.780099303771</v>
      </c>
      <c r="I580" s="5">
        <v>2109.3538653723199</v>
      </c>
      <c r="J580" s="10">
        <f>(Table2[[#This Row],[T]]/1000)^2 /(2*Table2[[#This Row],[mdot]]/1000000 *Table2[[#This Row],[P]])</f>
        <v>0.53660716864052538</v>
      </c>
      <c r="K580" t="s">
        <v>59</v>
      </c>
      <c r="L580">
        <v>14</v>
      </c>
      <c r="M580">
        <v>83.798000000000002</v>
      </c>
      <c r="N580" s="1" t="s">
        <v>55</v>
      </c>
      <c r="P580" s="19" t="s">
        <v>68</v>
      </c>
    </row>
    <row r="581" spans="1:16">
      <c r="A581" t="s">
        <v>135</v>
      </c>
      <c r="B581" s="15">
        <v>2379.75</v>
      </c>
      <c r="C581" s="15">
        <v>950</v>
      </c>
      <c r="D581" s="5">
        <v>68</v>
      </c>
      <c r="G581" s="5">
        <v>2.76</v>
      </c>
      <c r="H581" s="15">
        <v>85.44</v>
      </c>
      <c r="I581" s="15">
        <v>3155.68</v>
      </c>
      <c r="J581" s="15">
        <v>0.55569999999999997</v>
      </c>
      <c r="K581" s="4" t="s">
        <v>52</v>
      </c>
      <c r="L581" s="4">
        <v>12.13</v>
      </c>
      <c r="M581" s="4">
        <v>131.29300000000001</v>
      </c>
      <c r="P581" s="21" t="s">
        <v>155</v>
      </c>
    </row>
    <row r="582" spans="1:16">
      <c r="A582" t="s">
        <v>135</v>
      </c>
      <c r="B582" s="15">
        <v>2394</v>
      </c>
      <c r="C582" s="15">
        <v>950</v>
      </c>
      <c r="D582" s="5">
        <v>68</v>
      </c>
      <c r="G582" s="5">
        <v>2.76</v>
      </c>
      <c r="H582" s="15">
        <v>86.15</v>
      </c>
      <c r="I582" s="15">
        <v>3181.98</v>
      </c>
      <c r="J582" s="15">
        <v>0.56169999999999998</v>
      </c>
      <c r="K582" s="4" t="s">
        <v>52</v>
      </c>
      <c r="L582" s="4">
        <v>12.13</v>
      </c>
      <c r="M582" s="4">
        <v>131.29300000000001</v>
      </c>
      <c r="P582" s="21" t="s">
        <v>155</v>
      </c>
    </row>
    <row r="583" spans="1:16">
      <c r="A583" t="s">
        <v>135</v>
      </c>
      <c r="B583" s="15">
        <v>2394</v>
      </c>
      <c r="C583" s="15">
        <v>950</v>
      </c>
      <c r="D583" s="5">
        <v>68</v>
      </c>
      <c r="G583" s="5">
        <v>2.76</v>
      </c>
      <c r="H583" s="15">
        <v>86.15</v>
      </c>
      <c r="I583" s="15">
        <v>3181.98</v>
      </c>
      <c r="J583" s="15">
        <v>0.56169999999999998</v>
      </c>
      <c r="K583" s="4" t="s">
        <v>52</v>
      </c>
      <c r="L583" s="4">
        <v>12.13</v>
      </c>
      <c r="M583" s="4">
        <v>131.29300000000001</v>
      </c>
      <c r="P583" s="21" t="s">
        <v>155</v>
      </c>
    </row>
    <row r="584" spans="1:16">
      <c r="A584" t="s">
        <v>135</v>
      </c>
      <c r="B584" s="15">
        <v>2398.75</v>
      </c>
      <c r="C584" s="15">
        <v>950</v>
      </c>
      <c r="D584" s="5">
        <v>68</v>
      </c>
      <c r="G584" s="5">
        <v>2.76</v>
      </c>
      <c r="H584" s="15">
        <v>86.87</v>
      </c>
      <c r="I584" s="15">
        <v>3208.27</v>
      </c>
      <c r="J584" s="15">
        <v>0.56989999999999996</v>
      </c>
      <c r="K584" s="4" t="s">
        <v>52</v>
      </c>
      <c r="L584" s="4">
        <v>12.13</v>
      </c>
      <c r="M584" s="4">
        <v>131.29300000000001</v>
      </c>
      <c r="P584" s="21" t="s">
        <v>155</v>
      </c>
    </row>
    <row r="585" spans="1:16">
      <c r="A585" t="s">
        <v>101</v>
      </c>
      <c r="B585" s="5">
        <v>2400</v>
      </c>
      <c r="C585" s="5">
        <v>400</v>
      </c>
      <c r="D585" s="5">
        <v>70</v>
      </c>
      <c r="E585" s="5">
        <v>12</v>
      </c>
      <c r="G585" s="5">
        <v>1.7</v>
      </c>
      <c r="H585" s="5">
        <v>40</v>
      </c>
      <c r="I585" s="5">
        <v>2400</v>
      </c>
      <c r="J585" s="5">
        <v>0.28000000000000003</v>
      </c>
      <c r="K585" s="4" t="s">
        <v>52</v>
      </c>
      <c r="L585" s="4">
        <v>12.13</v>
      </c>
      <c r="M585" s="4">
        <v>131.29300000000001</v>
      </c>
      <c r="N585" t="s">
        <v>55</v>
      </c>
      <c r="P585" s="19" t="s">
        <v>175</v>
      </c>
    </row>
    <row r="586" spans="1:16">
      <c r="A586" t="s">
        <v>101</v>
      </c>
      <c r="B586" s="5">
        <v>2400</v>
      </c>
      <c r="C586" s="5">
        <v>300</v>
      </c>
      <c r="D586" s="5">
        <v>70</v>
      </c>
      <c r="E586" s="5">
        <v>12</v>
      </c>
      <c r="G586" s="5">
        <v>2.67</v>
      </c>
      <c r="H586" s="5">
        <v>48</v>
      </c>
      <c r="I586" s="5">
        <v>1850</v>
      </c>
      <c r="J586" s="5">
        <v>0.22</v>
      </c>
      <c r="K586" t="s">
        <v>59</v>
      </c>
      <c r="L586">
        <v>14</v>
      </c>
      <c r="M586">
        <v>83.798000000000002</v>
      </c>
      <c r="N586" t="s">
        <v>55</v>
      </c>
      <c r="P586" s="19" t="s">
        <v>175</v>
      </c>
    </row>
    <row r="587" spans="1:16">
      <c r="A587" t="s">
        <v>69</v>
      </c>
      <c r="B587" s="5">
        <v>2400</v>
      </c>
      <c r="C587" s="5">
        <v>300</v>
      </c>
      <c r="D587" s="5">
        <v>175</v>
      </c>
      <c r="E587" s="5">
        <v>25</v>
      </c>
      <c r="F587" s="15"/>
      <c r="G587" s="5">
        <v>8</v>
      </c>
      <c r="H587" s="5">
        <v>135.37800000000001</v>
      </c>
      <c r="I587" s="5">
        <v>1614</v>
      </c>
      <c r="J587" s="5">
        <v>0.44</v>
      </c>
      <c r="K587" s="4" t="s">
        <v>52</v>
      </c>
      <c r="L587" s="4">
        <v>12.13</v>
      </c>
      <c r="M587" s="4">
        <v>131.29300000000001</v>
      </c>
      <c r="N587" s="1" t="s">
        <v>55</v>
      </c>
      <c r="P587" s="19" t="s">
        <v>176</v>
      </c>
    </row>
    <row r="588" spans="1:16">
      <c r="A588" t="s">
        <v>157</v>
      </c>
      <c r="B588" s="5">
        <v>2400</v>
      </c>
      <c r="C588" s="5">
        <v>300</v>
      </c>
      <c r="D588" s="5">
        <v>120</v>
      </c>
      <c r="E588" s="5">
        <v>23</v>
      </c>
      <c r="F588" s="5">
        <v>52</v>
      </c>
      <c r="G588" s="5">
        <v>5.71</v>
      </c>
      <c r="H588" s="5">
        <v>109.12638017555</v>
      </c>
      <c r="J588" s="5"/>
      <c r="K588" s="4" t="s">
        <v>59</v>
      </c>
      <c r="L588">
        <v>14</v>
      </c>
      <c r="M588">
        <v>83.798000000000002</v>
      </c>
      <c r="N588" t="s">
        <v>55</v>
      </c>
      <c r="O588" t="s">
        <v>158</v>
      </c>
      <c r="P588" s="19" t="s">
        <v>177</v>
      </c>
    </row>
    <row r="589" spans="1:16">
      <c r="A589" t="s">
        <v>135</v>
      </c>
      <c r="B589" s="15">
        <v>2422.5</v>
      </c>
      <c r="C589" s="15">
        <v>950</v>
      </c>
      <c r="D589" s="5">
        <v>68</v>
      </c>
      <c r="G589" s="5">
        <v>2.76</v>
      </c>
      <c r="H589" s="15">
        <v>86.15</v>
      </c>
      <c r="I589" s="15">
        <v>3181.98</v>
      </c>
      <c r="J589" s="15">
        <v>0.55510000000000004</v>
      </c>
      <c r="K589" s="4" t="s">
        <v>52</v>
      </c>
      <c r="L589" s="4">
        <v>12.13</v>
      </c>
      <c r="M589" s="4">
        <v>131.29300000000001</v>
      </c>
      <c r="P589" s="21" t="s">
        <v>155</v>
      </c>
    </row>
    <row r="590" spans="1:16">
      <c r="A590" t="s">
        <v>67</v>
      </c>
      <c r="B590" s="5">
        <v>2445</v>
      </c>
      <c r="C590" s="5">
        <v>393</v>
      </c>
      <c r="D590" s="5">
        <v>75</v>
      </c>
      <c r="E590" s="5">
        <v>25</v>
      </c>
      <c r="F590" s="5">
        <v>21</v>
      </c>
      <c r="G590" s="5">
        <v>5.31</v>
      </c>
      <c r="H590" s="5">
        <v>117.86607075221499</v>
      </c>
      <c r="I590" s="5">
        <v>2072.94377181968</v>
      </c>
      <c r="J590" s="10">
        <f>(Table2[[#This Row],[T]]/1000)^2 /(2*Table2[[#This Row],[mdot]]/1000000 *Table2[[#This Row],[P]])</f>
        <v>0.53502519206213339</v>
      </c>
      <c r="K590" t="s">
        <v>59</v>
      </c>
      <c r="L590">
        <v>14</v>
      </c>
      <c r="M590">
        <v>83.798000000000002</v>
      </c>
      <c r="N590" s="1" t="s">
        <v>55</v>
      </c>
      <c r="P590" s="19" t="s">
        <v>68</v>
      </c>
    </row>
    <row r="591" spans="1:16">
      <c r="A591" t="s">
        <v>135</v>
      </c>
      <c r="B591" s="15">
        <v>2455.75</v>
      </c>
      <c r="C591" s="15">
        <v>950</v>
      </c>
      <c r="D591" s="5">
        <v>68</v>
      </c>
      <c r="G591" s="5">
        <v>2.76</v>
      </c>
      <c r="H591" s="15">
        <v>85.44</v>
      </c>
      <c r="I591" s="15">
        <v>3155.68</v>
      </c>
      <c r="J591" s="15">
        <v>0.53849999999999998</v>
      </c>
      <c r="K591" s="4" t="s">
        <v>52</v>
      </c>
      <c r="L591" s="4">
        <v>12.13</v>
      </c>
      <c r="M591" s="4">
        <v>131.29300000000001</v>
      </c>
      <c r="P591" s="21" t="s">
        <v>155</v>
      </c>
    </row>
    <row r="592" spans="1:16">
      <c r="A592" t="s">
        <v>67</v>
      </c>
      <c r="B592" s="5">
        <v>2463</v>
      </c>
      <c r="C592" s="5">
        <v>483</v>
      </c>
      <c r="D592" s="5">
        <v>75</v>
      </c>
      <c r="E592" s="5">
        <v>25</v>
      </c>
      <c r="F592" s="5">
        <v>21</v>
      </c>
      <c r="G592" s="5">
        <v>4.5</v>
      </c>
      <c r="H592" s="5">
        <v>111.65837987480199</v>
      </c>
      <c r="I592" s="5">
        <v>2288.5056850269398</v>
      </c>
      <c r="J592" s="10">
        <f>(Table2[[#This Row],[T]]/1000)^2 /(2*Table2[[#This Row],[mdot]]/1000000 *Table2[[#This Row],[P]])</f>
        <v>0.5624393826979559</v>
      </c>
      <c r="K592" t="s">
        <v>59</v>
      </c>
      <c r="L592">
        <v>14</v>
      </c>
      <c r="M592">
        <v>83.798000000000002</v>
      </c>
      <c r="N592" s="1" t="s">
        <v>55</v>
      </c>
      <c r="P592" s="19" t="s">
        <v>68</v>
      </c>
    </row>
    <row r="593" spans="1:16">
      <c r="A593" t="s">
        <v>67</v>
      </c>
      <c r="B593" s="5">
        <v>2468</v>
      </c>
      <c r="C593" s="5">
        <v>363</v>
      </c>
      <c r="D593" s="5">
        <v>75</v>
      </c>
      <c r="E593" s="5">
        <v>25</v>
      </c>
      <c r="F593" s="5">
        <v>21</v>
      </c>
      <c r="G593" s="5">
        <v>5.72</v>
      </c>
      <c r="H593" s="5">
        <v>111.049782729958</v>
      </c>
      <c r="I593" s="5">
        <v>1986.66817775763</v>
      </c>
      <c r="J593" s="10">
        <f>(Table2[[#This Row],[T]]/1000)^2 /(2*Table2[[#This Row],[mdot]]/1000000 *Table2[[#This Row],[P]])</f>
        <v>0.43678151118834652</v>
      </c>
      <c r="K593" t="s">
        <v>59</v>
      </c>
      <c r="L593">
        <v>14</v>
      </c>
      <c r="M593">
        <v>83.798000000000002</v>
      </c>
      <c r="N593" s="1" t="s">
        <v>55</v>
      </c>
      <c r="P593" s="19" t="s">
        <v>68</v>
      </c>
    </row>
    <row r="594" spans="1:16">
      <c r="A594" t="s">
        <v>67</v>
      </c>
      <c r="B594" s="5">
        <v>2480</v>
      </c>
      <c r="C594" s="5">
        <v>544</v>
      </c>
      <c r="D594" s="5">
        <v>75</v>
      </c>
      <c r="E594" s="5">
        <v>25</v>
      </c>
      <c r="F594" s="5">
        <v>21</v>
      </c>
      <c r="G594" s="5">
        <v>4.09</v>
      </c>
      <c r="H594" s="5">
        <v>104.59865299460699</v>
      </c>
      <c r="I594" s="5">
        <v>2388.6961507179899</v>
      </c>
      <c r="J594" s="10">
        <f>(Table2[[#This Row],[T]]/1000)^2 /(2*Table2[[#This Row],[mdot]]/1000000 *Table2[[#This Row],[P]])</f>
        <v>0.53932083604218628</v>
      </c>
      <c r="K594" t="s">
        <v>59</v>
      </c>
      <c r="L594">
        <v>14</v>
      </c>
      <c r="M594">
        <v>83.798000000000002</v>
      </c>
      <c r="N594" s="1" t="s">
        <v>55</v>
      </c>
      <c r="P594" s="19" t="s">
        <v>68</v>
      </c>
    </row>
    <row r="595" spans="1:16">
      <c r="A595" s="1" t="s">
        <v>70</v>
      </c>
      <c r="B595" s="5">
        <v>2500</v>
      </c>
      <c r="C595" s="5">
        <v>400</v>
      </c>
      <c r="D595" s="15">
        <v>147.745</v>
      </c>
      <c r="E595" s="15">
        <v>22.6</v>
      </c>
      <c r="F595" s="15"/>
      <c r="G595" s="5">
        <v>6.61</v>
      </c>
      <c r="H595" s="5">
        <v>136.5</v>
      </c>
      <c r="I595" s="5">
        <v>1960</v>
      </c>
      <c r="J595" s="10">
        <f>(Table2[[#This Row],[T]]/1000)^2 * 1/(2*Table2[[#This Row],[mdot]]/1000000 *Table2[[#This Row],[P]])</f>
        <v>0.56375945537065053</v>
      </c>
      <c r="K595" s="4" t="s">
        <v>52</v>
      </c>
      <c r="L595" s="4">
        <v>12.13</v>
      </c>
      <c r="M595" s="4">
        <v>131.29300000000001</v>
      </c>
      <c r="N595" s="1"/>
      <c r="P595" s="19" t="s">
        <v>71</v>
      </c>
    </row>
    <row r="596" spans="1:16">
      <c r="A596" t="s">
        <v>115</v>
      </c>
      <c r="B596" s="5">
        <v>2500</v>
      </c>
      <c r="C596" s="5">
        <v>355</v>
      </c>
      <c r="D596" s="5">
        <v>86.69</v>
      </c>
      <c r="E596" s="5">
        <v>12.32</v>
      </c>
      <c r="H596" s="5">
        <v>90</v>
      </c>
      <c r="I596" s="5">
        <v>1660</v>
      </c>
      <c r="J596" s="5">
        <v>0.5</v>
      </c>
      <c r="K596" s="4" t="s">
        <v>52</v>
      </c>
      <c r="L596" s="4">
        <v>12.13</v>
      </c>
      <c r="M596" s="4">
        <v>131.29300000000001</v>
      </c>
      <c r="N596" t="s">
        <v>55</v>
      </c>
      <c r="P596" s="19" t="s">
        <v>116</v>
      </c>
    </row>
    <row r="597" spans="1:16">
      <c r="A597" t="s">
        <v>101</v>
      </c>
      <c r="B597" s="5">
        <v>2500</v>
      </c>
      <c r="C597" s="5">
        <v>600</v>
      </c>
      <c r="D597" s="5">
        <v>70</v>
      </c>
      <c r="E597" s="5">
        <v>8</v>
      </c>
      <c r="G597" s="5">
        <v>1.18</v>
      </c>
      <c r="H597" s="5">
        <v>34</v>
      </c>
      <c r="I597" s="5">
        <v>2950</v>
      </c>
      <c r="J597" s="5">
        <v>0.22</v>
      </c>
      <c r="K597" s="4" t="s">
        <v>52</v>
      </c>
      <c r="L597" s="4">
        <v>12.13</v>
      </c>
      <c r="M597" s="4">
        <v>131.29300000000001</v>
      </c>
      <c r="N597" t="s">
        <v>55</v>
      </c>
      <c r="P597" s="19" t="s">
        <v>175</v>
      </c>
    </row>
    <row r="598" spans="1:16">
      <c r="A598" t="s">
        <v>66</v>
      </c>
      <c r="B598" s="5">
        <v>2500</v>
      </c>
      <c r="C598" s="5">
        <v>500</v>
      </c>
      <c r="D598" s="5">
        <f>123+25/2</f>
        <v>135.5</v>
      </c>
      <c r="E598" s="5">
        <v>25</v>
      </c>
      <c r="F598" s="5">
        <v>38</v>
      </c>
      <c r="G598" s="5">
        <v>5.46</v>
      </c>
      <c r="H598" s="5">
        <v>116.8</v>
      </c>
      <c r="I598" s="5">
        <v>2180</v>
      </c>
      <c r="J598" s="10">
        <v>0.5</v>
      </c>
      <c r="K598" s="4" t="s">
        <v>52</v>
      </c>
      <c r="L598" s="4">
        <v>12.13</v>
      </c>
      <c r="M598" s="4">
        <v>131.29300000000001</v>
      </c>
      <c r="N598" t="s">
        <v>55</v>
      </c>
      <c r="P598" s="19" t="s">
        <v>172</v>
      </c>
    </row>
    <row r="599" spans="1:16">
      <c r="A599" t="s">
        <v>67</v>
      </c>
      <c r="B599" s="5">
        <v>2547</v>
      </c>
      <c r="C599" s="5">
        <v>453</v>
      </c>
      <c r="D599" s="5">
        <v>75</v>
      </c>
      <c r="E599" s="5">
        <v>25</v>
      </c>
      <c r="F599" s="5">
        <v>21</v>
      </c>
      <c r="G599" s="5">
        <v>4.9000000000000004</v>
      </c>
      <c r="H599" s="5">
        <v>117.135754178402</v>
      </c>
      <c r="I599" s="5">
        <v>2215.2979428518702</v>
      </c>
      <c r="J599" s="10">
        <f>(Table2[[#This Row],[T]]/1000)^2 /(2*Table2[[#This Row],[mdot]]/1000000 *Table2[[#This Row],[P]])</f>
        <v>0.54969771988425831</v>
      </c>
      <c r="K599" t="s">
        <v>59</v>
      </c>
      <c r="L599">
        <v>14</v>
      </c>
      <c r="M599">
        <v>83.798000000000002</v>
      </c>
      <c r="N599" s="1" t="s">
        <v>55</v>
      </c>
      <c r="P599" s="19" t="s">
        <v>68</v>
      </c>
    </row>
    <row r="600" spans="1:16">
      <c r="A600" t="s">
        <v>69</v>
      </c>
      <c r="B600" s="5">
        <v>2562</v>
      </c>
      <c r="C600" s="5">
        <v>250</v>
      </c>
      <c r="D600" s="5">
        <v>175</v>
      </c>
      <c r="E600" s="5">
        <v>25</v>
      </c>
      <c r="F600" s="15"/>
      <c r="G600" s="5">
        <v>10.199999999999999</v>
      </c>
      <c r="H600" s="5">
        <v>171.67500000000001</v>
      </c>
      <c r="I600" s="5">
        <v>1628</v>
      </c>
      <c r="J600" s="5">
        <v>0.52</v>
      </c>
      <c r="K600" s="4" t="s">
        <v>52</v>
      </c>
      <c r="L600" s="4">
        <v>12.13</v>
      </c>
      <c r="M600" s="4">
        <v>131.29300000000001</v>
      </c>
      <c r="N600" s="1" t="s">
        <v>55</v>
      </c>
      <c r="P600" s="19" t="s">
        <v>176</v>
      </c>
    </row>
    <row r="601" spans="1:16">
      <c r="A601" t="s">
        <v>69</v>
      </c>
      <c r="B601" s="5">
        <v>2580</v>
      </c>
      <c r="C601" s="5">
        <v>200</v>
      </c>
      <c r="D601" s="5">
        <v>175</v>
      </c>
      <c r="E601" s="5">
        <v>25</v>
      </c>
      <c r="F601" s="15"/>
      <c r="G601" s="5">
        <v>12.6</v>
      </c>
      <c r="H601" s="5">
        <v>183.447</v>
      </c>
      <c r="I601" s="5">
        <v>1422</v>
      </c>
      <c r="J601" s="5">
        <v>0.48</v>
      </c>
      <c r="K601" s="4" t="s">
        <v>52</v>
      </c>
      <c r="L601" s="4">
        <v>12.13</v>
      </c>
      <c r="M601" s="4">
        <v>131.29300000000001</v>
      </c>
      <c r="N601" s="1" t="s">
        <v>55</v>
      </c>
      <c r="P601" s="19" t="s">
        <v>176</v>
      </c>
    </row>
    <row r="602" spans="1:16">
      <c r="A602" t="s">
        <v>101</v>
      </c>
      <c r="B602" s="5">
        <v>2600</v>
      </c>
      <c r="C602" s="5">
        <v>400</v>
      </c>
      <c r="D602" s="5">
        <v>70</v>
      </c>
      <c r="E602" s="5">
        <v>17</v>
      </c>
      <c r="G602" s="5">
        <v>1.78</v>
      </c>
      <c r="H602" s="5">
        <v>44</v>
      </c>
      <c r="I602" s="5">
        <v>2500</v>
      </c>
      <c r="J602" s="5">
        <v>0.28999999999999998</v>
      </c>
      <c r="K602" s="4" t="s">
        <v>52</v>
      </c>
      <c r="L602" s="4">
        <v>12.13</v>
      </c>
      <c r="M602" s="4">
        <v>131.29300000000001</v>
      </c>
      <c r="N602" t="s">
        <v>55</v>
      </c>
      <c r="P602" s="19" t="s">
        <v>175</v>
      </c>
    </row>
    <row r="603" spans="1:16">
      <c r="A603" t="s">
        <v>101</v>
      </c>
      <c r="B603" s="5">
        <v>2600</v>
      </c>
      <c r="C603" s="5">
        <v>300</v>
      </c>
      <c r="D603" s="5">
        <v>70</v>
      </c>
      <c r="E603" s="5">
        <v>17</v>
      </c>
      <c r="G603" s="5">
        <v>2.78</v>
      </c>
      <c r="H603" s="5">
        <v>52</v>
      </c>
      <c r="I603" s="5">
        <v>1900</v>
      </c>
      <c r="J603" s="5">
        <v>0.23</v>
      </c>
      <c r="K603" t="s">
        <v>59</v>
      </c>
      <c r="L603">
        <v>14</v>
      </c>
      <c r="M603">
        <v>83.798000000000002</v>
      </c>
      <c r="N603" t="s">
        <v>55</v>
      </c>
      <c r="P603" s="19" t="s">
        <v>175</v>
      </c>
    </row>
    <row r="604" spans="1:16">
      <c r="A604" t="s">
        <v>101</v>
      </c>
      <c r="B604" s="5">
        <v>2600</v>
      </c>
      <c r="C604" s="5">
        <v>400</v>
      </c>
      <c r="D604" s="5">
        <v>70</v>
      </c>
      <c r="E604" s="5">
        <v>8</v>
      </c>
      <c r="G604" s="5">
        <v>2.2599999999999998</v>
      </c>
      <c r="H604" s="5">
        <v>42</v>
      </c>
      <c r="I604" s="5">
        <v>1900</v>
      </c>
      <c r="J604" s="5">
        <v>0.19</v>
      </c>
      <c r="K604" t="s">
        <v>59</v>
      </c>
      <c r="L604">
        <v>14</v>
      </c>
      <c r="M604">
        <v>83.798000000000002</v>
      </c>
      <c r="N604" t="s">
        <v>55</v>
      </c>
      <c r="P604" s="19" t="s">
        <v>175</v>
      </c>
    </row>
    <row r="605" spans="1:16">
      <c r="A605" t="s">
        <v>101</v>
      </c>
      <c r="B605" s="5">
        <v>2600</v>
      </c>
      <c r="C605" s="5">
        <v>200</v>
      </c>
      <c r="D605" s="5">
        <v>70</v>
      </c>
      <c r="E605" s="5">
        <v>8</v>
      </c>
      <c r="G605" s="5">
        <v>3.54</v>
      </c>
      <c r="H605" s="5">
        <v>45</v>
      </c>
      <c r="I605" s="5">
        <v>1300</v>
      </c>
      <c r="J605" s="5">
        <v>0.14000000000000001</v>
      </c>
      <c r="K605" t="s">
        <v>102</v>
      </c>
      <c r="L605">
        <v>15.76</v>
      </c>
      <c r="M605">
        <v>39.948</v>
      </c>
      <c r="N605" t="s">
        <v>55</v>
      </c>
      <c r="P605" s="19" t="s">
        <v>175</v>
      </c>
    </row>
    <row r="606" spans="1:16">
      <c r="A606" t="s">
        <v>67</v>
      </c>
      <c r="B606" s="5">
        <v>2605</v>
      </c>
      <c r="C606" s="5">
        <v>574</v>
      </c>
      <c r="D606" s="5">
        <v>75</v>
      </c>
      <c r="E606" s="5">
        <v>25</v>
      </c>
      <c r="F606" s="5">
        <v>21</v>
      </c>
      <c r="G606" s="5">
        <v>4.09</v>
      </c>
      <c r="H606" s="5">
        <v>107.641638718829</v>
      </c>
      <c r="I606" s="5">
        <v>2389.2748096691998</v>
      </c>
      <c r="J606" s="10">
        <f>(Table2[[#This Row],[T]]/1000)^2 /(2*Table2[[#This Row],[mdot]]/1000000 *Table2[[#This Row],[P]])</f>
        <v>0.54375037594971609</v>
      </c>
      <c r="K606" t="s">
        <v>59</v>
      </c>
      <c r="L606">
        <v>14</v>
      </c>
      <c r="M606">
        <v>83.798000000000002</v>
      </c>
      <c r="N606" s="1" t="s">
        <v>55</v>
      </c>
      <c r="P606" s="19" t="s">
        <v>68</v>
      </c>
    </row>
    <row r="607" spans="1:16">
      <c r="A607" t="s">
        <v>64</v>
      </c>
      <c r="B607" s="5">
        <v>2610</v>
      </c>
      <c r="C607" s="5">
        <v>300</v>
      </c>
      <c r="D607" s="5">
        <f>123+25/2</f>
        <v>135.5</v>
      </c>
      <c r="E607" s="5">
        <v>25</v>
      </c>
      <c r="F607" s="5">
        <v>38</v>
      </c>
      <c r="G607" s="5">
        <v>10</v>
      </c>
      <c r="H607" s="5">
        <v>178.8</v>
      </c>
      <c r="I607" s="5">
        <v>1820</v>
      </c>
      <c r="J607" s="10">
        <v>0.61199999999999999</v>
      </c>
      <c r="K607" s="4" t="s">
        <v>52</v>
      </c>
      <c r="L607" s="4">
        <v>12.13</v>
      </c>
      <c r="M607" s="4">
        <v>131.29300000000001</v>
      </c>
      <c r="N607" t="s">
        <v>55</v>
      </c>
      <c r="P607" s="19" t="s">
        <v>172</v>
      </c>
    </row>
    <row r="608" spans="1:16">
      <c r="A608" t="s">
        <v>67</v>
      </c>
      <c r="B608" s="5">
        <v>2615</v>
      </c>
      <c r="C608" s="5">
        <v>423</v>
      </c>
      <c r="D608" s="5">
        <v>75</v>
      </c>
      <c r="E608" s="5">
        <v>25</v>
      </c>
      <c r="F608" s="5">
        <v>21</v>
      </c>
      <c r="G608" s="5">
        <v>5.31</v>
      </c>
      <c r="H608" s="5">
        <v>124.073761629628</v>
      </c>
      <c r="I608" s="5">
        <v>2144.92032493549</v>
      </c>
      <c r="J608" s="10">
        <f>(Table2[[#This Row],[T]]/1000)^2 /(2*Table2[[#This Row],[mdot]]/1000000 *Table2[[#This Row],[P]])</f>
        <v>0.55432400805600568</v>
      </c>
      <c r="K608" t="s">
        <v>59</v>
      </c>
      <c r="L608">
        <v>14</v>
      </c>
      <c r="M608">
        <v>83.798000000000002</v>
      </c>
      <c r="N608" s="1" t="s">
        <v>55</v>
      </c>
      <c r="P608" s="19" t="s">
        <v>68</v>
      </c>
    </row>
    <row r="609" spans="1:16">
      <c r="A609" t="s">
        <v>67</v>
      </c>
      <c r="B609" s="5">
        <v>2624</v>
      </c>
      <c r="C609" s="5">
        <v>513</v>
      </c>
      <c r="D609" s="5">
        <v>75</v>
      </c>
      <c r="E609" s="5">
        <v>25</v>
      </c>
      <c r="F609" s="5">
        <v>21</v>
      </c>
      <c r="G609" s="5">
        <v>4.5</v>
      </c>
      <c r="H609" s="5">
        <v>116.04027931768201</v>
      </c>
      <c r="I609" s="5">
        <v>2383.9735243793898</v>
      </c>
      <c r="J609" s="10">
        <f>(Table2[[#This Row],[T]]/1000)^2 /(2*Table2[[#This Row],[mdot]]/1000000 *Table2[[#This Row],[P]])</f>
        <v>0.57017896443621519</v>
      </c>
      <c r="K609" t="s">
        <v>59</v>
      </c>
      <c r="L609">
        <v>14</v>
      </c>
      <c r="M609">
        <v>83.798000000000002</v>
      </c>
      <c r="N609" s="1" t="s">
        <v>55</v>
      </c>
      <c r="P609" s="19" t="s">
        <v>68</v>
      </c>
    </row>
    <row r="610" spans="1:16">
      <c r="A610" t="s">
        <v>64</v>
      </c>
      <c r="B610" s="5">
        <v>2631</v>
      </c>
      <c r="C610" s="5">
        <v>600.6</v>
      </c>
      <c r="D610" s="5">
        <f>123+25/2</f>
        <v>135.5</v>
      </c>
      <c r="E610" s="5">
        <v>25</v>
      </c>
      <c r="F610" s="5">
        <v>38</v>
      </c>
      <c r="G610" s="5">
        <v>5</v>
      </c>
      <c r="H610" s="5">
        <v>126.3</v>
      </c>
      <c r="I610" s="5">
        <v>2580</v>
      </c>
      <c r="J610" s="10">
        <v>0.60599999999999998</v>
      </c>
      <c r="K610" s="4" t="s">
        <v>52</v>
      </c>
      <c r="L610" s="4">
        <v>12.13</v>
      </c>
      <c r="M610" s="4">
        <v>131.29300000000001</v>
      </c>
      <c r="N610" t="s">
        <v>55</v>
      </c>
      <c r="P610" s="19" t="s">
        <v>172</v>
      </c>
    </row>
    <row r="611" spans="1:16">
      <c r="A611" t="s">
        <v>65</v>
      </c>
      <c r="B611" s="5">
        <v>2654</v>
      </c>
      <c r="C611" s="5">
        <v>300.2</v>
      </c>
      <c r="D611" s="5">
        <f>123+25/2</f>
        <v>135.5</v>
      </c>
      <c r="E611" s="5">
        <v>25</v>
      </c>
      <c r="F611" s="5">
        <v>38</v>
      </c>
      <c r="G611" s="5">
        <v>10</v>
      </c>
      <c r="H611" s="5">
        <v>176.3</v>
      </c>
      <c r="I611" s="5">
        <v>1800</v>
      </c>
      <c r="J611" s="10">
        <v>0.58599999999999997</v>
      </c>
      <c r="K611" s="4" t="s">
        <v>52</v>
      </c>
      <c r="L611" s="4">
        <v>12.13</v>
      </c>
      <c r="M611" s="4">
        <v>131.29300000000001</v>
      </c>
      <c r="N611" t="s">
        <v>55</v>
      </c>
      <c r="P611" s="19" t="s">
        <v>172</v>
      </c>
    </row>
    <row r="612" spans="1:16">
      <c r="A612" t="s">
        <v>65</v>
      </c>
      <c r="B612" s="5">
        <v>2660</v>
      </c>
      <c r="C612" s="5">
        <v>300.2</v>
      </c>
      <c r="D612" s="5">
        <f>123+25/2</f>
        <v>135.5</v>
      </c>
      <c r="E612" s="5">
        <v>25</v>
      </c>
      <c r="F612" s="5">
        <v>38</v>
      </c>
      <c r="G612" s="5">
        <v>10</v>
      </c>
      <c r="H612" s="5">
        <v>174.9</v>
      </c>
      <c r="I612" s="5">
        <v>1780</v>
      </c>
      <c r="J612" s="10">
        <v>0.57499999999999996</v>
      </c>
      <c r="K612" s="4" t="s">
        <v>52</v>
      </c>
      <c r="L612" s="4">
        <v>12.13</v>
      </c>
      <c r="M612" s="4">
        <v>131.29300000000001</v>
      </c>
      <c r="N612" t="s">
        <v>55</v>
      </c>
      <c r="P612" s="19" t="s">
        <v>172</v>
      </c>
    </row>
    <row r="613" spans="1:16">
      <c r="A613" t="s">
        <v>65</v>
      </c>
      <c r="B613" s="5">
        <v>2672</v>
      </c>
      <c r="C613" s="5">
        <v>300.2</v>
      </c>
      <c r="D613" s="5">
        <f>123+25/2</f>
        <v>135.5</v>
      </c>
      <c r="E613" s="5">
        <v>25</v>
      </c>
      <c r="F613" s="5">
        <v>38</v>
      </c>
      <c r="G613" s="5">
        <v>9.98</v>
      </c>
      <c r="H613" s="5">
        <v>172.1</v>
      </c>
      <c r="I613" s="5">
        <v>1760</v>
      </c>
      <c r="J613" s="10">
        <v>0.55500000000000005</v>
      </c>
      <c r="K613" s="4" t="s">
        <v>52</v>
      </c>
      <c r="L613" s="4">
        <v>12.13</v>
      </c>
      <c r="M613" s="4">
        <v>131.29300000000001</v>
      </c>
      <c r="N613" t="s">
        <v>55</v>
      </c>
      <c r="P613" s="19" t="s">
        <v>172</v>
      </c>
    </row>
    <row r="614" spans="1:16">
      <c r="A614" t="s">
        <v>67</v>
      </c>
      <c r="B614" s="5">
        <v>2675</v>
      </c>
      <c r="C614" s="5">
        <v>393</v>
      </c>
      <c r="D614" s="5">
        <v>75</v>
      </c>
      <c r="E614" s="5">
        <v>25</v>
      </c>
      <c r="F614" s="5">
        <v>21</v>
      </c>
      <c r="G614" s="5">
        <v>5.72</v>
      </c>
      <c r="H614" s="5">
        <v>117.86607075221499</v>
      </c>
      <c r="I614" s="5">
        <v>2106.4879134944799</v>
      </c>
      <c r="J614" s="10">
        <f>(Table2[[#This Row],[T]]/1000)^2 /(2*Table2[[#This Row],[mdot]]/1000000 *Table2[[#This Row],[P]])</f>
        <v>0.45397067624881215</v>
      </c>
      <c r="K614" t="s">
        <v>59</v>
      </c>
      <c r="L614">
        <v>14</v>
      </c>
      <c r="M614">
        <v>83.798000000000002</v>
      </c>
      <c r="N614" s="1" t="s">
        <v>55</v>
      </c>
      <c r="P614" s="19" t="s">
        <v>68</v>
      </c>
    </row>
    <row r="615" spans="1:16">
      <c r="A615" t="s">
        <v>65</v>
      </c>
      <c r="B615" s="5">
        <v>2698</v>
      </c>
      <c r="C615" s="5">
        <v>300.10000000000002</v>
      </c>
      <c r="D615" s="5">
        <f>123+25/2</f>
        <v>135.5</v>
      </c>
      <c r="E615" s="5">
        <v>25</v>
      </c>
      <c r="F615" s="5">
        <v>38</v>
      </c>
      <c r="G615" s="5">
        <v>10</v>
      </c>
      <c r="H615" s="5">
        <v>174.6</v>
      </c>
      <c r="I615" s="5">
        <v>1780</v>
      </c>
      <c r="J615" s="10">
        <v>0.56499999999999995</v>
      </c>
      <c r="K615" s="4" t="s">
        <v>52</v>
      </c>
      <c r="L615" s="4">
        <v>12.13</v>
      </c>
      <c r="M615" s="4">
        <v>131.29300000000001</v>
      </c>
      <c r="N615" t="s">
        <v>55</v>
      </c>
      <c r="P615" s="19" t="s">
        <v>172</v>
      </c>
    </row>
    <row r="616" spans="1:16">
      <c r="A616" t="s">
        <v>101</v>
      </c>
      <c r="B616" s="5">
        <v>2700</v>
      </c>
      <c r="C616" s="5">
        <v>600</v>
      </c>
      <c r="D616" s="5">
        <v>70</v>
      </c>
      <c r="E616" s="5">
        <v>12</v>
      </c>
      <c r="G616" s="5">
        <v>1.31</v>
      </c>
      <c r="H616" s="5">
        <v>45</v>
      </c>
      <c r="I616" s="5">
        <v>2360</v>
      </c>
      <c r="J616" s="5">
        <v>0.33500000000000002</v>
      </c>
      <c r="K616" s="4" t="s">
        <v>52</v>
      </c>
      <c r="L616" s="4">
        <v>12.13</v>
      </c>
      <c r="M616" s="4">
        <v>131.29300000000001</v>
      </c>
      <c r="N616" t="s">
        <v>55</v>
      </c>
      <c r="P616" s="19" t="s">
        <v>175</v>
      </c>
    </row>
    <row r="617" spans="1:16">
      <c r="A617" t="s">
        <v>101</v>
      </c>
      <c r="B617" s="5">
        <v>2700</v>
      </c>
      <c r="C617" s="5">
        <v>500</v>
      </c>
      <c r="D617" s="5">
        <v>70</v>
      </c>
      <c r="E617" s="5">
        <v>8</v>
      </c>
      <c r="G617" s="5">
        <v>1.42</v>
      </c>
      <c r="H617" s="5">
        <v>35</v>
      </c>
      <c r="I617" s="5">
        <v>2500</v>
      </c>
      <c r="J617" s="5">
        <v>0.23</v>
      </c>
      <c r="K617" s="4" t="s">
        <v>52</v>
      </c>
      <c r="L617" s="4">
        <v>12.13</v>
      </c>
      <c r="M617" s="4">
        <v>131.29300000000001</v>
      </c>
      <c r="N617" t="s">
        <v>55</v>
      </c>
      <c r="P617" s="19" t="s">
        <v>175</v>
      </c>
    </row>
    <row r="618" spans="1:16">
      <c r="A618" t="s">
        <v>157</v>
      </c>
      <c r="B618" s="5">
        <v>2700</v>
      </c>
      <c r="C618" s="5">
        <v>300</v>
      </c>
      <c r="D618" s="5">
        <v>120</v>
      </c>
      <c r="E618" s="5">
        <v>23</v>
      </c>
      <c r="F618" s="5">
        <v>52</v>
      </c>
      <c r="G618" s="5">
        <v>6.25</v>
      </c>
      <c r="H618" s="5">
        <v>120.25599811687999</v>
      </c>
      <c r="J618" s="5"/>
      <c r="K618" s="4" t="s">
        <v>59</v>
      </c>
      <c r="L618">
        <v>14</v>
      </c>
      <c r="M618">
        <v>83.798000000000002</v>
      </c>
      <c r="N618" t="s">
        <v>55</v>
      </c>
      <c r="O618" t="s">
        <v>158</v>
      </c>
      <c r="P618" s="19" t="s">
        <v>177</v>
      </c>
    </row>
    <row r="619" spans="1:16">
      <c r="A619" t="s">
        <v>67</v>
      </c>
      <c r="B619" s="5">
        <v>2720</v>
      </c>
      <c r="C619" s="5">
        <v>483</v>
      </c>
      <c r="D619" s="5">
        <v>75</v>
      </c>
      <c r="E619" s="5">
        <v>25</v>
      </c>
      <c r="F619" s="5">
        <v>21</v>
      </c>
      <c r="G619" s="5">
        <v>4.9000000000000004</v>
      </c>
      <c r="H619" s="5">
        <v>123.343445055815</v>
      </c>
      <c r="I619" s="5">
        <v>2318.8430679406401</v>
      </c>
      <c r="J619" s="10">
        <f>(Table2[[#This Row],[T]]/1000)^2 /(2*Table2[[#This Row],[mdot]]/1000000 *Table2[[#This Row],[P]])</f>
        <v>0.57073849933361542</v>
      </c>
      <c r="K619" t="s">
        <v>59</v>
      </c>
      <c r="L619">
        <v>14</v>
      </c>
      <c r="M619">
        <v>83.798000000000002</v>
      </c>
      <c r="N619" s="1" t="s">
        <v>55</v>
      </c>
      <c r="P619" s="19" t="s">
        <v>68</v>
      </c>
    </row>
    <row r="620" spans="1:16">
      <c r="A620" t="s">
        <v>63</v>
      </c>
      <c r="B620" s="5">
        <v>2730</v>
      </c>
      <c r="C620" s="5">
        <v>600.29999999999995</v>
      </c>
      <c r="D620" s="5">
        <f>123+25/2</f>
        <v>135.5</v>
      </c>
      <c r="E620" s="5">
        <v>25</v>
      </c>
      <c r="F620" s="5">
        <v>38</v>
      </c>
      <c r="G620" s="5">
        <v>4.9800000000000004</v>
      </c>
      <c r="H620" s="5">
        <v>118</v>
      </c>
      <c r="I620" s="5">
        <v>2416</v>
      </c>
      <c r="J620" s="10">
        <v>0.51200000000000001</v>
      </c>
      <c r="K620" s="4" t="s">
        <v>52</v>
      </c>
      <c r="L620" s="4">
        <v>12.13</v>
      </c>
      <c r="M620" s="4">
        <v>131.29300000000001</v>
      </c>
      <c r="N620" t="s">
        <v>55</v>
      </c>
      <c r="P620" s="19" t="s">
        <v>172</v>
      </c>
    </row>
    <row r="621" spans="1:16">
      <c r="A621" t="s">
        <v>64</v>
      </c>
      <c r="B621" s="5">
        <v>2731</v>
      </c>
      <c r="C621" s="5">
        <v>300.10000000000002</v>
      </c>
      <c r="D621" s="5">
        <f>123+25/2</f>
        <v>135.5</v>
      </c>
      <c r="E621" s="5">
        <v>25</v>
      </c>
      <c r="F621" s="5">
        <v>38</v>
      </c>
      <c r="G621" s="5">
        <v>10</v>
      </c>
      <c r="H621" s="5">
        <v>178.8</v>
      </c>
      <c r="I621" s="5">
        <v>1820</v>
      </c>
      <c r="J621" s="10">
        <v>0.58499999999999996</v>
      </c>
      <c r="K621" s="4" t="s">
        <v>52</v>
      </c>
      <c r="L621" s="4">
        <v>12.13</v>
      </c>
      <c r="M621" s="4">
        <v>131.29300000000001</v>
      </c>
      <c r="N621" t="s">
        <v>55</v>
      </c>
      <c r="P621" s="19" t="s">
        <v>172</v>
      </c>
    </row>
    <row r="622" spans="1:16">
      <c r="A622" t="s">
        <v>63</v>
      </c>
      <c r="B622" s="5">
        <v>2746</v>
      </c>
      <c r="C622" s="5">
        <v>600.5</v>
      </c>
      <c r="D622" s="5">
        <f>123+25/2</f>
        <v>135.5</v>
      </c>
      <c r="E622" s="5">
        <v>25</v>
      </c>
      <c r="F622" s="5">
        <v>38</v>
      </c>
      <c r="G622" s="5">
        <v>4.9800000000000004</v>
      </c>
      <c r="H622" s="5">
        <v>118.7</v>
      </c>
      <c r="I622" s="5">
        <v>2429</v>
      </c>
      <c r="J622" s="10">
        <v>0.51500000000000001</v>
      </c>
      <c r="K622" s="4" t="s">
        <v>52</v>
      </c>
      <c r="L622" s="4">
        <v>12.13</v>
      </c>
      <c r="M622" s="4">
        <v>131.29300000000001</v>
      </c>
      <c r="N622" t="s">
        <v>55</v>
      </c>
      <c r="P622" s="19" t="s">
        <v>172</v>
      </c>
    </row>
    <row r="623" spans="1:16">
      <c r="A623" t="s">
        <v>67</v>
      </c>
      <c r="B623" s="5">
        <v>2765</v>
      </c>
      <c r="C623" s="5">
        <v>544</v>
      </c>
      <c r="D623" s="5">
        <v>75</v>
      </c>
      <c r="E623" s="5">
        <v>25</v>
      </c>
      <c r="F623" s="5">
        <v>21</v>
      </c>
      <c r="G623" s="5">
        <v>4.5</v>
      </c>
      <c r="H623" s="5">
        <v>116.648876462526</v>
      </c>
      <c r="I623" s="5">
        <v>2385.68464880698</v>
      </c>
      <c r="J623" s="10">
        <f>(Table2[[#This Row],[T]]/1000)^2 /(2*Table2[[#This Row],[mdot]]/1000000 *Table2[[#This Row],[P]])</f>
        <v>0.54679366606267443</v>
      </c>
      <c r="K623" t="s">
        <v>59</v>
      </c>
      <c r="L623">
        <v>14</v>
      </c>
      <c r="M623">
        <v>83.798000000000002</v>
      </c>
      <c r="N623" s="1" t="s">
        <v>55</v>
      </c>
      <c r="P623" s="19" t="s">
        <v>68</v>
      </c>
    </row>
    <row r="624" spans="1:16">
      <c r="A624" t="s">
        <v>63</v>
      </c>
      <c r="B624" s="5">
        <v>2780</v>
      </c>
      <c r="C624" s="5">
        <v>600.4</v>
      </c>
      <c r="D624" s="5">
        <f>123+25/2</f>
        <v>135.5</v>
      </c>
      <c r="E624" s="5">
        <v>25</v>
      </c>
      <c r="F624" s="5">
        <v>38</v>
      </c>
      <c r="G624" s="5">
        <v>4.9800000000000004</v>
      </c>
      <c r="H624" s="5">
        <v>119</v>
      </c>
      <c r="I624" s="5">
        <v>2436</v>
      </c>
      <c r="J624" s="10">
        <v>0.51100000000000001</v>
      </c>
      <c r="K624" s="4" t="s">
        <v>52</v>
      </c>
      <c r="L624" s="4">
        <v>12.13</v>
      </c>
      <c r="M624" s="4">
        <v>131.29300000000001</v>
      </c>
      <c r="N624" t="s">
        <v>55</v>
      </c>
      <c r="P624" s="19" t="s">
        <v>172</v>
      </c>
    </row>
    <row r="625" spans="1:16">
      <c r="A625" t="s">
        <v>63</v>
      </c>
      <c r="B625" s="5">
        <v>2786</v>
      </c>
      <c r="C625" s="5">
        <v>600.20000000000005</v>
      </c>
      <c r="D625" s="5">
        <f>123+25/2</f>
        <v>135.5</v>
      </c>
      <c r="E625" s="5">
        <v>25</v>
      </c>
      <c r="F625" s="5">
        <v>38</v>
      </c>
      <c r="G625" s="5">
        <v>4.9800000000000004</v>
      </c>
      <c r="H625" s="5">
        <v>120</v>
      </c>
      <c r="I625" s="5">
        <v>2455</v>
      </c>
      <c r="J625" s="10">
        <v>0.51900000000000002</v>
      </c>
      <c r="K625" s="4" t="s">
        <v>52</v>
      </c>
      <c r="L625" s="4">
        <v>12.13</v>
      </c>
      <c r="M625" s="4">
        <v>131.29300000000001</v>
      </c>
      <c r="N625" t="s">
        <v>55</v>
      </c>
      <c r="P625" s="19" t="s">
        <v>172</v>
      </c>
    </row>
    <row r="626" spans="1:16">
      <c r="A626" t="s">
        <v>65</v>
      </c>
      <c r="B626" s="5">
        <v>2791</v>
      </c>
      <c r="C626" s="5">
        <v>600.29999999999995</v>
      </c>
      <c r="D626" s="5">
        <f>123+25/2</f>
        <v>135.5</v>
      </c>
      <c r="E626" s="5">
        <v>25</v>
      </c>
      <c r="F626" s="5">
        <v>38</v>
      </c>
      <c r="G626" s="5">
        <v>4.95</v>
      </c>
      <c r="H626" s="5">
        <v>126.5</v>
      </c>
      <c r="I626" s="5">
        <v>2610</v>
      </c>
      <c r="J626" s="10">
        <v>0.57899999999999996</v>
      </c>
      <c r="K626" s="4" t="s">
        <v>52</v>
      </c>
      <c r="L626" s="4">
        <v>12.13</v>
      </c>
      <c r="M626" s="4">
        <v>131.29300000000001</v>
      </c>
      <c r="N626" t="s">
        <v>55</v>
      </c>
      <c r="P626" s="19" t="s">
        <v>172</v>
      </c>
    </row>
    <row r="627" spans="1:16">
      <c r="A627" t="s">
        <v>67</v>
      </c>
      <c r="B627" s="5">
        <v>2799</v>
      </c>
      <c r="C627" s="5">
        <v>453</v>
      </c>
      <c r="D627" s="5">
        <v>75</v>
      </c>
      <c r="E627" s="5">
        <v>25</v>
      </c>
      <c r="F627" s="5">
        <v>21</v>
      </c>
      <c r="G627" s="5">
        <v>5.31</v>
      </c>
      <c r="H627" s="5">
        <v>130.281452507041</v>
      </c>
      <c r="I627" s="5">
        <v>2243.0112468042098</v>
      </c>
      <c r="J627" s="10">
        <f>(Table2[[#This Row],[T]]/1000)^2 /(2*Table2[[#This Row],[mdot]]/1000000 *Table2[[#This Row],[P]])</f>
        <v>0.57100218289368798</v>
      </c>
      <c r="K627" t="s">
        <v>59</v>
      </c>
      <c r="L627">
        <v>14</v>
      </c>
      <c r="M627">
        <v>83.798000000000002</v>
      </c>
      <c r="N627" s="1" t="s">
        <v>55</v>
      </c>
      <c r="P627" s="19" t="s">
        <v>68</v>
      </c>
    </row>
    <row r="628" spans="1:16">
      <c r="A628" t="s">
        <v>101</v>
      </c>
      <c r="B628" s="5">
        <v>2800</v>
      </c>
      <c r="C628" s="5">
        <v>400</v>
      </c>
      <c r="D628" s="5">
        <v>70</v>
      </c>
      <c r="E628" s="5">
        <v>12</v>
      </c>
      <c r="G628" s="5">
        <v>2.35</v>
      </c>
      <c r="H628" s="5">
        <v>50</v>
      </c>
      <c r="I628" s="5">
        <v>2150</v>
      </c>
      <c r="J628" s="5">
        <v>0.26</v>
      </c>
      <c r="K628" t="s">
        <v>59</v>
      </c>
      <c r="L628">
        <v>14</v>
      </c>
      <c r="M628">
        <v>83.798000000000002</v>
      </c>
      <c r="N628" t="s">
        <v>55</v>
      </c>
      <c r="P628" s="19" t="s">
        <v>175</v>
      </c>
    </row>
    <row r="629" spans="1:16">
      <c r="A629" t="s">
        <v>101</v>
      </c>
      <c r="B629" s="5">
        <v>2800</v>
      </c>
      <c r="C629" s="5">
        <v>200</v>
      </c>
      <c r="D629" s="5">
        <v>70</v>
      </c>
      <c r="E629" s="5">
        <v>12</v>
      </c>
      <c r="G629" s="5">
        <v>3.9</v>
      </c>
      <c r="H629" s="5">
        <v>52</v>
      </c>
      <c r="I629" s="5">
        <v>1360</v>
      </c>
      <c r="J629" s="5">
        <v>0.17</v>
      </c>
      <c r="K629" t="s">
        <v>102</v>
      </c>
      <c r="L629">
        <v>15.76</v>
      </c>
      <c r="M629">
        <v>39.948</v>
      </c>
      <c r="N629" t="s">
        <v>55</v>
      </c>
      <c r="P629" s="19" t="s">
        <v>175</v>
      </c>
    </row>
    <row r="630" spans="1:16">
      <c r="A630" t="s">
        <v>65</v>
      </c>
      <c r="B630" s="5">
        <v>2809</v>
      </c>
      <c r="C630" s="5">
        <v>600.29999999999995</v>
      </c>
      <c r="D630" s="5">
        <f>123+25/2</f>
        <v>135.5</v>
      </c>
      <c r="E630" s="5">
        <v>25</v>
      </c>
      <c r="F630" s="5">
        <v>38</v>
      </c>
      <c r="G630" s="5">
        <v>4.95</v>
      </c>
      <c r="H630" s="5">
        <v>126.5</v>
      </c>
      <c r="I630" s="5">
        <v>2610</v>
      </c>
      <c r="J630" s="10">
        <v>0.57499999999999996</v>
      </c>
      <c r="K630" s="4" t="s">
        <v>52</v>
      </c>
      <c r="L630" s="4">
        <v>12.13</v>
      </c>
      <c r="M630" s="4">
        <v>131.29300000000001</v>
      </c>
      <c r="N630" t="s">
        <v>55</v>
      </c>
      <c r="P630" s="19" t="s">
        <v>172</v>
      </c>
    </row>
    <row r="631" spans="1:16" ht="29">
      <c r="A631" s="1" t="s">
        <v>72</v>
      </c>
      <c r="B631" s="5">
        <v>2827</v>
      </c>
      <c r="C631" s="5">
        <v>744</v>
      </c>
      <c r="D631" s="15">
        <v>78</v>
      </c>
      <c r="E631" s="15">
        <v>22</v>
      </c>
      <c r="F631" s="15">
        <v>40</v>
      </c>
      <c r="G631" s="5">
        <v>3.51</v>
      </c>
      <c r="H631" s="5">
        <v>110</v>
      </c>
      <c r="I631" s="5">
        <v>3202</v>
      </c>
      <c r="J631" s="10">
        <f>(Table2[[#This Row],[T]]/1000)^2 * 1/(2*Table2[[#This Row],[mdot]]/1000000 *Table2[[#This Row],[P]])</f>
        <v>0.60970878091500658</v>
      </c>
      <c r="K631" s="4" t="s">
        <v>52</v>
      </c>
      <c r="L631" s="4">
        <v>12.13</v>
      </c>
      <c r="M631" s="4">
        <v>131.29300000000001</v>
      </c>
      <c r="N631" s="1" t="s">
        <v>55</v>
      </c>
      <c r="P631" s="19" t="s">
        <v>178</v>
      </c>
    </row>
    <row r="632" spans="1:16">
      <c r="A632" t="s">
        <v>65</v>
      </c>
      <c r="B632" s="5">
        <v>2840</v>
      </c>
      <c r="C632" s="5">
        <v>600.4</v>
      </c>
      <c r="D632" s="5">
        <f>123+25/2</f>
        <v>135.5</v>
      </c>
      <c r="E632" s="5">
        <v>25</v>
      </c>
      <c r="F632" s="5">
        <v>38</v>
      </c>
      <c r="G632" s="5">
        <v>5</v>
      </c>
      <c r="H632" s="5">
        <v>126.9</v>
      </c>
      <c r="I632" s="5">
        <v>2590</v>
      </c>
      <c r="J632" s="10">
        <v>0.56699999999999995</v>
      </c>
      <c r="K632" s="4" t="s">
        <v>52</v>
      </c>
      <c r="L632" s="4">
        <v>12.13</v>
      </c>
      <c r="M632" s="4">
        <v>131.29300000000001</v>
      </c>
      <c r="N632" t="s">
        <v>55</v>
      </c>
      <c r="P632" s="19" t="s">
        <v>172</v>
      </c>
    </row>
    <row r="633" spans="1:16">
      <c r="A633" t="s">
        <v>63</v>
      </c>
      <c r="B633" s="5">
        <v>2850</v>
      </c>
      <c r="C633" s="5">
        <v>600.4</v>
      </c>
      <c r="D633" s="5">
        <f>123+25/2</f>
        <v>135.5</v>
      </c>
      <c r="E633" s="5">
        <v>25</v>
      </c>
      <c r="F633" s="5">
        <v>38</v>
      </c>
      <c r="G633" s="5">
        <v>4.9800000000000004</v>
      </c>
      <c r="H633" s="5">
        <v>107.7</v>
      </c>
      <c r="I633" s="5">
        <v>2204</v>
      </c>
      <c r="J633" s="10">
        <v>0.40799999999999997</v>
      </c>
      <c r="K633" s="4" t="s">
        <v>52</v>
      </c>
      <c r="L633" s="4">
        <v>12.13</v>
      </c>
      <c r="M633" s="4">
        <v>131.29300000000001</v>
      </c>
      <c r="N633" t="s">
        <v>55</v>
      </c>
      <c r="P633" s="19" t="s">
        <v>172</v>
      </c>
    </row>
    <row r="634" spans="1:16">
      <c r="A634" t="s">
        <v>63</v>
      </c>
      <c r="B634" s="5">
        <v>2851</v>
      </c>
      <c r="C634" s="5">
        <v>600</v>
      </c>
      <c r="D634" s="5">
        <f>123+25/2</f>
        <v>135.5</v>
      </c>
      <c r="E634" s="5">
        <v>25</v>
      </c>
      <c r="F634" s="5">
        <v>38</v>
      </c>
      <c r="G634" s="5">
        <v>4.9800000000000004</v>
      </c>
      <c r="H634" s="5">
        <v>120.5</v>
      </c>
      <c r="I634" s="5">
        <v>2467</v>
      </c>
      <c r="J634" s="10">
        <v>0.51100000000000001</v>
      </c>
      <c r="K634" s="4" t="s">
        <v>52</v>
      </c>
      <c r="L634" s="4">
        <v>12.13</v>
      </c>
      <c r="M634" s="4">
        <v>131.29300000000001</v>
      </c>
      <c r="N634" t="s">
        <v>55</v>
      </c>
      <c r="P634" s="19" t="s">
        <v>172</v>
      </c>
    </row>
    <row r="635" spans="1:16">
      <c r="A635" t="s">
        <v>65</v>
      </c>
      <c r="B635" s="5">
        <v>2858</v>
      </c>
      <c r="C635" s="5">
        <v>600.5</v>
      </c>
      <c r="D635" s="5">
        <f>123+25/2</f>
        <v>135.5</v>
      </c>
      <c r="E635" s="5">
        <v>25</v>
      </c>
      <c r="F635" s="5">
        <v>38</v>
      </c>
      <c r="G635" s="5">
        <v>5</v>
      </c>
      <c r="H635" s="5">
        <v>128</v>
      </c>
      <c r="I635" s="5">
        <v>2610</v>
      </c>
      <c r="J635" s="10">
        <v>0.57299999999999995</v>
      </c>
      <c r="K635" s="4" t="s">
        <v>52</v>
      </c>
      <c r="L635" s="4">
        <v>12.13</v>
      </c>
      <c r="M635" s="4">
        <v>131.29300000000001</v>
      </c>
      <c r="N635" t="s">
        <v>55</v>
      </c>
      <c r="P635" s="19" t="s">
        <v>172</v>
      </c>
    </row>
    <row r="636" spans="1:16">
      <c r="A636" t="s">
        <v>67</v>
      </c>
      <c r="B636" s="5">
        <v>2878</v>
      </c>
      <c r="C636" s="5">
        <v>423</v>
      </c>
      <c r="D636" s="5">
        <v>75</v>
      </c>
      <c r="E636" s="5">
        <v>25</v>
      </c>
      <c r="F636" s="5">
        <v>21</v>
      </c>
      <c r="G636" s="5">
        <v>5.72</v>
      </c>
      <c r="H636" s="5">
        <v>124.073761629628</v>
      </c>
      <c r="I636" s="5">
        <v>2215.1264649804598</v>
      </c>
      <c r="J636" s="10">
        <f>(Table2[[#This Row],[T]]/1000)^2 /(2*Table2[[#This Row],[mdot]]/1000000 *Table2[[#This Row],[P]])</f>
        <v>0.46756617372585824</v>
      </c>
      <c r="K636" t="s">
        <v>59</v>
      </c>
      <c r="L636">
        <v>14</v>
      </c>
      <c r="M636">
        <v>83.798000000000002</v>
      </c>
      <c r="N636" s="1" t="s">
        <v>55</v>
      </c>
      <c r="P636" s="19" t="s">
        <v>68</v>
      </c>
    </row>
    <row r="637" spans="1:16">
      <c r="A637" t="s">
        <v>63</v>
      </c>
      <c r="B637" s="5">
        <v>2895</v>
      </c>
      <c r="C637" s="5">
        <v>600.1</v>
      </c>
      <c r="D637" s="5">
        <f>123+25/2</f>
        <v>135.5</v>
      </c>
      <c r="E637" s="5">
        <v>25</v>
      </c>
      <c r="F637" s="5">
        <v>38</v>
      </c>
      <c r="G637" s="5">
        <v>4.9800000000000004</v>
      </c>
      <c r="H637" s="5">
        <v>120.1</v>
      </c>
      <c r="I637" s="5">
        <v>2459</v>
      </c>
      <c r="J637" s="10">
        <v>0.5</v>
      </c>
      <c r="K637" s="4" t="s">
        <v>52</v>
      </c>
      <c r="L637" s="4">
        <v>12.13</v>
      </c>
      <c r="M637" s="4">
        <v>131.29300000000001</v>
      </c>
      <c r="N637" t="s">
        <v>55</v>
      </c>
      <c r="P637" s="19" t="s">
        <v>172</v>
      </c>
    </row>
    <row r="638" spans="1:16">
      <c r="A638" t="s">
        <v>67</v>
      </c>
      <c r="B638" s="5">
        <v>2895</v>
      </c>
      <c r="C638" s="5">
        <v>513</v>
      </c>
      <c r="D638" s="5">
        <v>75</v>
      </c>
      <c r="E638" s="5">
        <v>25</v>
      </c>
      <c r="F638" s="5">
        <v>21</v>
      </c>
      <c r="G638" s="5">
        <v>4.9000000000000004</v>
      </c>
      <c r="H638" s="5">
        <v>130.89004965188499</v>
      </c>
      <c r="I638" s="5">
        <v>2413.9322277971701</v>
      </c>
      <c r="J638" s="10">
        <f>(Table2[[#This Row],[T]]/1000)^2 /(2*Table2[[#This Row],[mdot]]/1000000 *Table2[[#This Row],[P]])</f>
        <v>0.60386327933005246</v>
      </c>
      <c r="K638" t="s">
        <v>59</v>
      </c>
      <c r="L638">
        <v>14</v>
      </c>
      <c r="M638">
        <v>83.798000000000002</v>
      </c>
      <c r="N638" s="1" t="s">
        <v>55</v>
      </c>
      <c r="P638" s="19" t="s">
        <v>68</v>
      </c>
    </row>
    <row r="639" spans="1:16">
      <c r="A639" t="s">
        <v>67</v>
      </c>
      <c r="B639" s="5">
        <v>2929</v>
      </c>
      <c r="C639" s="5">
        <v>574</v>
      </c>
      <c r="D639" s="5">
        <v>75</v>
      </c>
      <c r="E639" s="5">
        <v>25</v>
      </c>
      <c r="F639" s="5">
        <v>21</v>
      </c>
      <c r="G639" s="5">
        <v>4.5</v>
      </c>
      <c r="H639" s="5">
        <v>120.178739902624</v>
      </c>
      <c r="I639" s="5">
        <v>2446.4430039785002</v>
      </c>
      <c r="J639" s="10">
        <f>(Table2[[#This Row],[T]]/1000)^2 /(2*Table2[[#This Row],[mdot]]/1000000 *Table2[[#This Row],[P]])</f>
        <v>0.54789004683367659</v>
      </c>
      <c r="K639" t="s">
        <v>59</v>
      </c>
      <c r="L639">
        <v>14</v>
      </c>
      <c r="M639">
        <v>83.798000000000002</v>
      </c>
      <c r="N639" s="1" t="s">
        <v>55</v>
      </c>
      <c r="P639" s="19" t="s">
        <v>68</v>
      </c>
    </row>
    <row r="640" spans="1:16">
      <c r="A640" t="s">
        <v>63</v>
      </c>
      <c r="B640" s="5">
        <v>2956</v>
      </c>
      <c r="C640" s="5">
        <v>600</v>
      </c>
      <c r="D640" s="5">
        <f>123+25/2</f>
        <v>135.5</v>
      </c>
      <c r="E640" s="5">
        <v>25</v>
      </c>
      <c r="F640" s="5">
        <v>38</v>
      </c>
      <c r="G640" s="5">
        <v>4.9800000000000004</v>
      </c>
      <c r="H640" s="5">
        <v>114.2</v>
      </c>
      <c r="I640" s="5">
        <v>2337</v>
      </c>
      <c r="J640" s="10">
        <v>0.443</v>
      </c>
      <c r="K640" s="4" t="s">
        <v>52</v>
      </c>
      <c r="L640" s="4">
        <v>12.13</v>
      </c>
      <c r="M640" s="4">
        <v>131.29300000000001</v>
      </c>
      <c r="N640" t="s">
        <v>55</v>
      </c>
      <c r="P640" s="19" t="s">
        <v>172</v>
      </c>
    </row>
    <row r="641" spans="1:16">
      <c r="A641" t="s">
        <v>63</v>
      </c>
      <c r="B641" s="5">
        <v>2963</v>
      </c>
      <c r="C641" s="5">
        <v>600</v>
      </c>
      <c r="D641" s="5">
        <f>123+25/2</f>
        <v>135.5</v>
      </c>
      <c r="E641" s="5">
        <v>25</v>
      </c>
      <c r="F641" s="5">
        <v>38</v>
      </c>
      <c r="G641" s="5">
        <v>4.9800000000000004</v>
      </c>
      <c r="H641" s="5">
        <v>118.4</v>
      </c>
      <c r="I641" s="5">
        <v>2424</v>
      </c>
      <c r="J641" s="10">
        <v>0.47499999999999998</v>
      </c>
      <c r="K641" s="4" t="s">
        <v>52</v>
      </c>
      <c r="L641" s="4">
        <v>12.13</v>
      </c>
      <c r="M641" s="4">
        <v>131.29300000000001</v>
      </c>
      <c r="N641" t="s">
        <v>55</v>
      </c>
      <c r="P641" s="19" t="s">
        <v>172</v>
      </c>
    </row>
    <row r="642" spans="1:16">
      <c r="A642" t="s">
        <v>66</v>
      </c>
      <c r="B642" s="5">
        <v>2976</v>
      </c>
      <c r="C642" s="5">
        <v>300</v>
      </c>
      <c r="D642" s="5">
        <f>123+25/2</f>
        <v>135.5</v>
      </c>
      <c r="E642" s="5">
        <v>25</v>
      </c>
      <c r="F642" s="5">
        <v>38</v>
      </c>
      <c r="G642" s="5">
        <v>10.210000000000001</v>
      </c>
      <c r="H642" s="5">
        <v>174.7</v>
      </c>
      <c r="I642" s="5">
        <v>1740</v>
      </c>
      <c r="J642" s="10">
        <v>0.502</v>
      </c>
      <c r="K642" s="4" t="s">
        <v>52</v>
      </c>
      <c r="L642" s="4">
        <v>12.13</v>
      </c>
      <c r="M642" s="4">
        <v>131.29300000000001</v>
      </c>
      <c r="N642" t="s">
        <v>55</v>
      </c>
      <c r="P642" s="19" t="s">
        <v>172</v>
      </c>
    </row>
    <row r="643" spans="1:16">
      <c r="A643" t="s">
        <v>67</v>
      </c>
      <c r="B643" s="5">
        <v>2987</v>
      </c>
      <c r="C643" s="5">
        <v>483</v>
      </c>
      <c r="D643" s="5">
        <v>75</v>
      </c>
      <c r="E643" s="5">
        <v>25</v>
      </c>
      <c r="F643" s="5">
        <v>21</v>
      </c>
      <c r="G643" s="5">
        <v>5.31</v>
      </c>
      <c r="H643" s="5">
        <v>136.12398509754701</v>
      </c>
      <c r="I643" s="5">
        <v>2367.9478369764302</v>
      </c>
      <c r="J643" s="10">
        <f>(Table2[[#This Row],[T]]/1000)^2 /(2*Table2[[#This Row],[mdot]]/1000000 *Table2[[#This Row],[P]])</f>
        <v>0.58413007901903857</v>
      </c>
      <c r="K643" t="s">
        <v>59</v>
      </c>
      <c r="L643">
        <v>14</v>
      </c>
      <c r="M643">
        <v>83.798000000000002</v>
      </c>
      <c r="N643" s="1" t="s">
        <v>55</v>
      </c>
      <c r="P643" s="19" t="s">
        <v>68</v>
      </c>
    </row>
    <row r="644" spans="1:16">
      <c r="A644" s="1" t="s">
        <v>70</v>
      </c>
      <c r="B644" s="5">
        <v>3000</v>
      </c>
      <c r="C644" s="5">
        <v>300</v>
      </c>
      <c r="D644" s="15">
        <v>147.745</v>
      </c>
      <c r="E644" s="15">
        <v>22.6</v>
      </c>
      <c r="F644" s="15"/>
      <c r="G644" s="5">
        <v>10.19</v>
      </c>
      <c r="H644" s="5">
        <v>193.7</v>
      </c>
      <c r="I644" s="5">
        <v>1820</v>
      </c>
      <c r="J644" s="10">
        <f>(Table2[[#This Row],[T]]/1000)^2 * 1/(2*Table2[[#This Row],[mdot]]/1000000 *Table2[[#This Row],[P]])</f>
        <v>0.61366846581615964</v>
      </c>
      <c r="K644" s="4" t="s">
        <v>52</v>
      </c>
      <c r="L644" s="4">
        <v>12.13</v>
      </c>
      <c r="M644" s="4">
        <v>131.29300000000001</v>
      </c>
      <c r="N644" s="1"/>
      <c r="P644" s="19" t="s">
        <v>71</v>
      </c>
    </row>
    <row r="645" spans="1:16">
      <c r="A645" t="s">
        <v>101</v>
      </c>
      <c r="B645" s="5">
        <v>3000</v>
      </c>
      <c r="C645" s="5">
        <v>500</v>
      </c>
      <c r="D645" s="5">
        <v>70</v>
      </c>
      <c r="E645" s="5">
        <v>17</v>
      </c>
      <c r="G645" s="5">
        <v>1.61</v>
      </c>
      <c r="H645" s="5">
        <v>46</v>
      </c>
      <c r="I645" s="5">
        <v>2900</v>
      </c>
      <c r="J645" s="5">
        <v>0.3</v>
      </c>
      <c r="K645" s="4" t="s">
        <v>52</v>
      </c>
      <c r="L645" s="4">
        <v>12.13</v>
      </c>
      <c r="M645" s="4">
        <v>131.29300000000001</v>
      </c>
      <c r="N645" t="s">
        <v>55</v>
      </c>
      <c r="P645" s="19" t="s">
        <v>175</v>
      </c>
    </row>
    <row r="646" spans="1:16">
      <c r="A646" t="s">
        <v>101</v>
      </c>
      <c r="B646" s="5">
        <v>3000</v>
      </c>
      <c r="C646" s="5">
        <v>400</v>
      </c>
      <c r="D646" s="5">
        <v>70</v>
      </c>
      <c r="E646" s="5">
        <v>17</v>
      </c>
      <c r="G646" s="5">
        <v>2.4</v>
      </c>
      <c r="H646" s="5">
        <v>54</v>
      </c>
      <c r="I646" s="5">
        <v>2300</v>
      </c>
      <c r="J646" s="5">
        <v>0.27</v>
      </c>
      <c r="K646" t="s">
        <v>59</v>
      </c>
      <c r="L646">
        <v>14</v>
      </c>
      <c r="M646">
        <v>83.798000000000002</v>
      </c>
      <c r="N646" t="s">
        <v>55</v>
      </c>
      <c r="P646" s="19" t="s">
        <v>175</v>
      </c>
    </row>
    <row r="647" spans="1:16">
      <c r="A647" t="s">
        <v>101</v>
      </c>
      <c r="B647" s="5">
        <v>3000</v>
      </c>
      <c r="C647" s="5">
        <v>500</v>
      </c>
      <c r="D647" s="5">
        <v>70</v>
      </c>
      <c r="E647" s="5">
        <v>8</v>
      </c>
      <c r="G647" s="5">
        <v>2</v>
      </c>
      <c r="H647" s="5">
        <v>44</v>
      </c>
      <c r="I647" s="5">
        <v>2250</v>
      </c>
      <c r="J647" s="5">
        <v>0.2</v>
      </c>
      <c r="K647" t="s">
        <v>59</v>
      </c>
      <c r="L647">
        <v>14</v>
      </c>
      <c r="M647">
        <v>83.798000000000002</v>
      </c>
      <c r="N647" t="s">
        <v>55</v>
      </c>
      <c r="P647" s="19" t="s">
        <v>175</v>
      </c>
    </row>
    <row r="648" spans="1:16">
      <c r="A648" t="s">
        <v>101</v>
      </c>
      <c r="B648" s="5">
        <v>3000</v>
      </c>
      <c r="C648" s="5">
        <v>200</v>
      </c>
      <c r="D648" s="5">
        <v>70</v>
      </c>
      <c r="E648" s="5">
        <v>17</v>
      </c>
      <c r="G648" s="5">
        <v>4.0999999999999996</v>
      </c>
      <c r="H648" s="5">
        <v>55</v>
      </c>
      <c r="I648" s="5">
        <v>1370</v>
      </c>
      <c r="J648" s="5">
        <v>0.18</v>
      </c>
      <c r="K648" t="s">
        <v>102</v>
      </c>
      <c r="L648">
        <v>15.76</v>
      </c>
      <c r="M648">
        <v>39.948</v>
      </c>
      <c r="N648" t="s">
        <v>55</v>
      </c>
      <c r="P648" s="19" t="s">
        <v>175</v>
      </c>
    </row>
    <row r="649" spans="1:16">
      <c r="A649" t="s">
        <v>101</v>
      </c>
      <c r="B649" s="5">
        <v>3000</v>
      </c>
      <c r="C649" s="5">
        <v>300</v>
      </c>
      <c r="D649" s="5">
        <v>70</v>
      </c>
      <c r="E649" s="5">
        <v>8</v>
      </c>
      <c r="G649" s="5">
        <v>3.09</v>
      </c>
      <c r="H649" s="5">
        <v>48</v>
      </c>
      <c r="I649" s="5">
        <v>1580</v>
      </c>
      <c r="J649" s="5">
        <v>0.16</v>
      </c>
      <c r="K649" t="s">
        <v>102</v>
      </c>
      <c r="L649">
        <v>15.76</v>
      </c>
      <c r="M649">
        <v>39.948</v>
      </c>
      <c r="N649" t="s">
        <v>55</v>
      </c>
      <c r="P649" s="19" t="s">
        <v>175</v>
      </c>
    </row>
    <row r="650" spans="1:16">
      <c r="A650" t="s">
        <v>69</v>
      </c>
      <c r="B650" s="5">
        <v>3000</v>
      </c>
      <c r="C650" s="5">
        <v>300</v>
      </c>
      <c r="D650" s="5">
        <v>175</v>
      </c>
      <c r="E650" s="5">
        <v>25</v>
      </c>
      <c r="F650" s="15"/>
      <c r="G650" s="5">
        <v>10.3</v>
      </c>
      <c r="H650" s="5">
        <v>185.40899999999999</v>
      </c>
      <c r="I650" s="5">
        <v>1742</v>
      </c>
      <c r="J650" s="5">
        <v>0.52</v>
      </c>
      <c r="K650" s="4" t="s">
        <v>52</v>
      </c>
      <c r="L650" s="4">
        <v>12.13</v>
      </c>
      <c r="M650" s="4">
        <v>131.29300000000001</v>
      </c>
      <c r="N650" s="1" t="s">
        <v>55</v>
      </c>
      <c r="P650" s="19" t="s">
        <v>176</v>
      </c>
    </row>
    <row r="651" spans="1:16">
      <c r="A651" t="s">
        <v>69</v>
      </c>
      <c r="B651" s="5">
        <v>3000</v>
      </c>
      <c r="C651" s="5">
        <v>300</v>
      </c>
      <c r="D651" s="5">
        <v>175</v>
      </c>
      <c r="E651" s="5">
        <v>25</v>
      </c>
      <c r="F651" s="15"/>
      <c r="G651" s="5">
        <v>10.199999999999999</v>
      </c>
      <c r="H651" s="5">
        <v>185.40899999999999</v>
      </c>
      <c r="I651" s="5">
        <v>1758</v>
      </c>
      <c r="J651" s="5">
        <v>0.52</v>
      </c>
      <c r="K651" s="4" t="s">
        <v>52</v>
      </c>
      <c r="L651" s="4">
        <v>12.13</v>
      </c>
      <c r="M651" s="4">
        <v>131.29300000000001</v>
      </c>
      <c r="N651" s="1" t="s">
        <v>55</v>
      </c>
      <c r="P651" s="19" t="s">
        <v>176</v>
      </c>
    </row>
    <row r="652" spans="1:16">
      <c r="A652" t="s">
        <v>69</v>
      </c>
      <c r="B652" s="5">
        <v>3000</v>
      </c>
      <c r="C652" s="5">
        <v>300</v>
      </c>
      <c r="D652" s="5">
        <v>175</v>
      </c>
      <c r="E652" s="5">
        <v>25</v>
      </c>
      <c r="F652" s="15"/>
      <c r="G652" s="5">
        <v>10.1</v>
      </c>
      <c r="H652" s="5">
        <v>184.42800000000003</v>
      </c>
      <c r="I652" s="5">
        <v>1765</v>
      </c>
      <c r="J652" s="5">
        <v>0.52</v>
      </c>
      <c r="K652" s="4" t="s">
        <v>52</v>
      </c>
      <c r="L652" s="4">
        <v>12.13</v>
      </c>
      <c r="M652" s="4">
        <v>131.29300000000001</v>
      </c>
      <c r="N652" s="1" t="s">
        <v>55</v>
      </c>
      <c r="P652" s="19" t="s">
        <v>176</v>
      </c>
    </row>
    <row r="653" spans="1:16">
      <c r="A653" t="s">
        <v>157</v>
      </c>
      <c r="B653" s="5">
        <v>3000</v>
      </c>
      <c r="C653" s="5">
        <v>300</v>
      </c>
      <c r="D653" s="5">
        <v>120</v>
      </c>
      <c r="E653" s="5">
        <v>23</v>
      </c>
      <c r="F653" s="5">
        <v>52</v>
      </c>
      <c r="G653" s="5">
        <v>7.31</v>
      </c>
      <c r="H653" s="5">
        <v>136.688294080519</v>
      </c>
      <c r="J653" s="5"/>
      <c r="K653" s="4" t="s">
        <v>59</v>
      </c>
      <c r="L653">
        <v>14</v>
      </c>
      <c r="M653">
        <v>83.798000000000002</v>
      </c>
      <c r="N653" t="s">
        <v>55</v>
      </c>
      <c r="O653" t="s">
        <v>158</v>
      </c>
      <c r="P653" s="19" t="s">
        <v>177</v>
      </c>
    </row>
    <row r="654" spans="1:16">
      <c r="A654" t="s">
        <v>64</v>
      </c>
      <c r="B654" s="5">
        <v>3001</v>
      </c>
      <c r="C654" s="5">
        <v>200.2</v>
      </c>
      <c r="D654" s="5">
        <f>123+25/2</f>
        <v>135.5</v>
      </c>
      <c r="E654" s="5">
        <v>25</v>
      </c>
      <c r="F654" s="5">
        <v>38</v>
      </c>
      <c r="G654" s="5">
        <v>14.9</v>
      </c>
      <c r="H654" s="5">
        <v>231.1</v>
      </c>
      <c r="I654" s="5">
        <v>1580</v>
      </c>
      <c r="J654" s="10">
        <v>0.59699999999999998</v>
      </c>
      <c r="K654" s="4" t="s">
        <v>52</v>
      </c>
      <c r="L654" s="4">
        <v>12.13</v>
      </c>
      <c r="M654" s="4">
        <v>131.29300000000001</v>
      </c>
      <c r="N654" t="s">
        <v>55</v>
      </c>
      <c r="P654" s="19" t="s">
        <v>172</v>
      </c>
    </row>
    <row r="655" spans="1:16">
      <c r="A655" s="1" t="s">
        <v>73</v>
      </c>
      <c r="B655" s="5">
        <v>3008</v>
      </c>
      <c r="C655" s="5">
        <v>300</v>
      </c>
      <c r="D655" s="15">
        <v>110</v>
      </c>
      <c r="E655" s="15">
        <v>22</v>
      </c>
      <c r="F655" s="15"/>
      <c r="G655" s="5">
        <v>10.7</v>
      </c>
      <c r="H655" s="5">
        <v>177</v>
      </c>
      <c r="I655" s="5">
        <v>1579</v>
      </c>
      <c r="J655" s="5">
        <v>0.46</v>
      </c>
      <c r="K655" s="4" t="s">
        <v>52</v>
      </c>
      <c r="L655" s="4">
        <v>12.13</v>
      </c>
      <c r="M655" s="4">
        <v>131.29300000000001</v>
      </c>
      <c r="N655" s="1" t="s">
        <v>55</v>
      </c>
      <c r="P655" s="19" t="s">
        <v>74</v>
      </c>
    </row>
    <row r="656" spans="1:16">
      <c r="A656" t="s">
        <v>69</v>
      </c>
      <c r="B656" s="5">
        <v>3030</v>
      </c>
      <c r="C656" s="5">
        <v>300</v>
      </c>
      <c r="D656" s="5">
        <v>175</v>
      </c>
      <c r="E656" s="5">
        <v>25</v>
      </c>
      <c r="F656" s="15"/>
      <c r="G656" s="5">
        <v>10.199999999999999</v>
      </c>
      <c r="H656" s="5">
        <v>184.42800000000003</v>
      </c>
      <c r="I656" s="5">
        <v>1749</v>
      </c>
      <c r="J656" s="5">
        <v>0.51</v>
      </c>
      <c r="K656" s="4" t="s">
        <v>52</v>
      </c>
      <c r="L656" s="4">
        <v>12.13</v>
      </c>
      <c r="M656" s="4">
        <v>131.29300000000001</v>
      </c>
      <c r="N656" s="1" t="s">
        <v>55</v>
      </c>
      <c r="P656" s="19" t="s">
        <v>176</v>
      </c>
    </row>
    <row r="657" spans="1:16">
      <c r="A657" t="s">
        <v>69</v>
      </c>
      <c r="B657" s="5">
        <v>3045</v>
      </c>
      <c r="C657" s="5">
        <v>300</v>
      </c>
      <c r="D657" s="5">
        <v>175</v>
      </c>
      <c r="E657" s="5">
        <v>25</v>
      </c>
      <c r="F657" s="15"/>
      <c r="G657" s="5">
        <v>10.199999999999999</v>
      </c>
      <c r="H657" s="5">
        <v>185.40899999999999</v>
      </c>
      <c r="I657" s="5">
        <v>1758</v>
      </c>
      <c r="J657" s="5">
        <v>0.51</v>
      </c>
      <c r="K657" s="4" t="s">
        <v>52</v>
      </c>
      <c r="L657" s="4">
        <v>12.13</v>
      </c>
      <c r="M657" s="4">
        <v>131.29300000000001</v>
      </c>
      <c r="N657" s="1" t="s">
        <v>55</v>
      </c>
      <c r="P657" s="19" t="s">
        <v>176</v>
      </c>
    </row>
    <row r="658" spans="1:16">
      <c r="A658" t="s">
        <v>67</v>
      </c>
      <c r="B658" s="5">
        <v>3063</v>
      </c>
      <c r="C658" s="5">
        <v>544</v>
      </c>
      <c r="D658" s="5">
        <v>75</v>
      </c>
      <c r="E658" s="5">
        <v>25</v>
      </c>
      <c r="F658" s="5">
        <v>21</v>
      </c>
      <c r="G658" s="5">
        <v>4.9000000000000004</v>
      </c>
      <c r="H658" s="5">
        <v>132.10724394157401</v>
      </c>
      <c r="I658" s="5">
        <v>2425.44150141203</v>
      </c>
      <c r="J658" s="10">
        <f>(Table2[[#This Row],[T]]/1000)^2 /(2*Table2[[#This Row],[mdot]]/1000000 *Table2[[#This Row],[P]])</f>
        <v>0.58140691405113498</v>
      </c>
      <c r="K658" t="s">
        <v>59</v>
      </c>
      <c r="L658">
        <v>14</v>
      </c>
      <c r="M658">
        <v>83.798000000000002</v>
      </c>
      <c r="N658" s="1" t="s">
        <v>55</v>
      </c>
      <c r="P658" s="19" t="s">
        <v>68</v>
      </c>
    </row>
    <row r="659" spans="1:16">
      <c r="A659" t="s">
        <v>67</v>
      </c>
      <c r="B659" s="5">
        <v>3078</v>
      </c>
      <c r="C659" s="5">
        <v>453</v>
      </c>
      <c r="D659" s="5">
        <v>75</v>
      </c>
      <c r="E659" s="5">
        <v>25</v>
      </c>
      <c r="F659" s="5">
        <v>21</v>
      </c>
      <c r="G659" s="5">
        <v>5.72</v>
      </c>
      <c r="H659" s="5">
        <v>130.281452507041</v>
      </c>
      <c r="I659" s="5">
        <v>2323.7650164664401</v>
      </c>
      <c r="J659" s="10">
        <f>(Table2[[#This Row],[T]]/1000)^2 /(2*Table2[[#This Row],[mdot]]/1000000 *Table2[[#This Row],[P]])</f>
        <v>0.48202608823685505</v>
      </c>
      <c r="K659" t="s">
        <v>59</v>
      </c>
      <c r="L659">
        <v>14</v>
      </c>
      <c r="M659">
        <v>83.798000000000002</v>
      </c>
      <c r="N659" s="1" t="s">
        <v>55</v>
      </c>
      <c r="P659" s="19" t="s">
        <v>68</v>
      </c>
    </row>
    <row r="660" spans="1:16">
      <c r="A660" t="s">
        <v>69</v>
      </c>
      <c r="B660" s="5">
        <v>3120</v>
      </c>
      <c r="C660" s="5">
        <v>200</v>
      </c>
      <c r="D660" s="5">
        <v>175</v>
      </c>
      <c r="E660" s="5">
        <v>25</v>
      </c>
      <c r="F660" s="15"/>
      <c r="G660" s="5">
        <v>15</v>
      </c>
      <c r="H660" s="5">
        <v>220.72500000000002</v>
      </c>
      <c r="I660" s="5">
        <v>1447</v>
      </c>
      <c r="J660" s="5">
        <v>0.49</v>
      </c>
      <c r="K660" s="4" t="s">
        <v>52</v>
      </c>
      <c r="L660" s="4">
        <v>12.13</v>
      </c>
      <c r="M660" s="4">
        <v>131.29300000000001</v>
      </c>
      <c r="N660" s="1" t="s">
        <v>55</v>
      </c>
      <c r="P660" s="19" t="s">
        <v>176</v>
      </c>
    </row>
    <row r="661" spans="1:16">
      <c r="A661" s="1" t="s">
        <v>70</v>
      </c>
      <c r="B661" s="5">
        <v>3130</v>
      </c>
      <c r="C661" s="5">
        <v>500</v>
      </c>
      <c r="D661" s="15">
        <v>147.745</v>
      </c>
      <c r="E661" s="15">
        <v>22.6</v>
      </c>
      <c r="F661" s="15"/>
      <c r="G661" s="5">
        <v>6.65</v>
      </c>
      <c r="H661" s="5">
        <v>154.5</v>
      </c>
      <c r="I661" s="5">
        <v>2210</v>
      </c>
      <c r="J661" s="10">
        <f>(Table2[[#This Row],[T]]/1000)^2 * 1/(2*Table2[[#This Row],[mdot]]/1000000 *Table2[[#This Row],[P]])</f>
        <v>0.57340435753921537</v>
      </c>
      <c r="K661" s="4" t="s">
        <v>52</v>
      </c>
      <c r="L661" s="4">
        <v>12.13</v>
      </c>
      <c r="M661" s="4">
        <v>131.29300000000001</v>
      </c>
      <c r="N661" s="1"/>
      <c r="P661" s="19" t="s">
        <v>71</v>
      </c>
    </row>
    <row r="662" spans="1:16">
      <c r="A662" s="1" t="s">
        <v>73</v>
      </c>
      <c r="B662" s="5">
        <v>3142</v>
      </c>
      <c r="C662" s="5">
        <v>251</v>
      </c>
      <c r="D662" s="15">
        <v>110</v>
      </c>
      <c r="E662" s="15">
        <v>22</v>
      </c>
      <c r="F662" s="15"/>
      <c r="G662" s="5">
        <v>13.1</v>
      </c>
      <c r="H662" s="5">
        <v>191</v>
      </c>
      <c r="I662" s="5">
        <v>1409</v>
      </c>
      <c r="J662" s="5">
        <v>0.42</v>
      </c>
      <c r="K662" s="4" t="s">
        <v>52</v>
      </c>
      <c r="L662" s="4">
        <v>12.13</v>
      </c>
      <c r="M662" s="4">
        <v>131.29300000000001</v>
      </c>
      <c r="N662" s="1" t="s">
        <v>55</v>
      </c>
      <c r="P662" s="19" t="s">
        <v>74</v>
      </c>
    </row>
    <row r="663" spans="1:16">
      <c r="A663" t="s">
        <v>66</v>
      </c>
      <c r="B663" s="5">
        <v>3144</v>
      </c>
      <c r="C663" s="5">
        <v>600</v>
      </c>
      <c r="D663" s="5">
        <f>123+25/2</f>
        <v>135.5</v>
      </c>
      <c r="E663" s="5">
        <v>25</v>
      </c>
      <c r="F663" s="5">
        <v>38</v>
      </c>
      <c r="G663" s="5">
        <v>5.33</v>
      </c>
      <c r="H663" s="5">
        <v>131.1</v>
      </c>
      <c r="I663" s="5">
        <v>2510</v>
      </c>
      <c r="J663" s="10">
        <v>0.51300000000000001</v>
      </c>
      <c r="K663" s="4" t="s">
        <v>52</v>
      </c>
      <c r="L663" s="4">
        <v>12.13</v>
      </c>
      <c r="M663" s="4">
        <v>131.29300000000001</v>
      </c>
      <c r="N663" t="s">
        <v>55</v>
      </c>
      <c r="P663" s="19" t="s">
        <v>172</v>
      </c>
    </row>
    <row r="664" spans="1:16">
      <c r="A664" t="s">
        <v>67</v>
      </c>
      <c r="B664" s="5">
        <v>3195</v>
      </c>
      <c r="C664" s="5">
        <v>513</v>
      </c>
      <c r="D664" s="5">
        <v>75</v>
      </c>
      <c r="E664" s="5">
        <v>25</v>
      </c>
      <c r="F664" s="5">
        <v>21</v>
      </c>
      <c r="G664" s="5">
        <v>5.31</v>
      </c>
      <c r="H664" s="5">
        <v>141.72307883011601</v>
      </c>
      <c r="I664" s="5">
        <v>2515.8331222250299</v>
      </c>
      <c r="J664" s="10">
        <f>(Table2[[#This Row],[T]]/1000)^2 /(2*Table2[[#This Row],[mdot]]/1000000 *Table2[[#This Row],[P]])</f>
        <v>0.59195102614688311</v>
      </c>
      <c r="K664" t="s">
        <v>59</v>
      </c>
      <c r="L664">
        <v>14</v>
      </c>
      <c r="M664">
        <v>83.798000000000002</v>
      </c>
      <c r="N664" s="1" t="s">
        <v>55</v>
      </c>
      <c r="P664" s="19" t="s">
        <v>68</v>
      </c>
    </row>
    <row r="665" spans="1:16">
      <c r="A665" t="s">
        <v>101</v>
      </c>
      <c r="B665" s="5">
        <v>3200</v>
      </c>
      <c r="C665" s="5">
        <v>500</v>
      </c>
      <c r="D665" s="5">
        <v>70</v>
      </c>
      <c r="E665" s="5">
        <v>12</v>
      </c>
      <c r="G665" s="5">
        <v>2.1</v>
      </c>
      <c r="H665" s="5">
        <v>52</v>
      </c>
      <c r="I665" s="5">
        <v>2550</v>
      </c>
      <c r="J665" s="5">
        <v>0.28000000000000003</v>
      </c>
      <c r="K665" t="s">
        <v>59</v>
      </c>
      <c r="L665">
        <v>14</v>
      </c>
      <c r="M665">
        <v>83.798000000000002</v>
      </c>
      <c r="N665" t="s">
        <v>55</v>
      </c>
      <c r="P665" s="19" t="s">
        <v>175</v>
      </c>
    </row>
    <row r="666" spans="1:16">
      <c r="A666" t="s">
        <v>101</v>
      </c>
      <c r="B666" s="5">
        <v>3200</v>
      </c>
      <c r="C666" s="5">
        <v>300</v>
      </c>
      <c r="D666" s="5">
        <v>70</v>
      </c>
      <c r="E666" s="5">
        <v>12</v>
      </c>
      <c r="G666" s="5">
        <v>3.35</v>
      </c>
      <c r="H666" s="5">
        <v>55</v>
      </c>
      <c r="I666" s="5">
        <v>1680</v>
      </c>
      <c r="J666" s="5">
        <v>0.2</v>
      </c>
      <c r="K666" t="s">
        <v>102</v>
      </c>
      <c r="L666">
        <v>15.76</v>
      </c>
      <c r="M666">
        <v>39.948</v>
      </c>
      <c r="N666" t="s">
        <v>55</v>
      </c>
      <c r="P666" s="19" t="s">
        <v>175</v>
      </c>
    </row>
    <row r="667" spans="1:16">
      <c r="A667" t="s">
        <v>157</v>
      </c>
      <c r="B667" s="5">
        <v>3200</v>
      </c>
      <c r="C667" s="5">
        <v>400</v>
      </c>
      <c r="D667" s="5">
        <v>120</v>
      </c>
      <c r="E667" s="5">
        <v>23</v>
      </c>
      <c r="F667" s="5">
        <v>52</v>
      </c>
      <c r="G667" s="5">
        <v>5.74</v>
      </c>
      <c r="H667" s="5">
        <v>132.86407268472601</v>
      </c>
      <c r="J667" s="5"/>
      <c r="K667" s="4" t="s">
        <v>59</v>
      </c>
      <c r="L667">
        <v>14</v>
      </c>
      <c r="M667">
        <v>83.798000000000002</v>
      </c>
      <c r="N667" t="s">
        <v>55</v>
      </c>
      <c r="O667" t="s">
        <v>158</v>
      </c>
      <c r="P667" s="19" t="s">
        <v>177</v>
      </c>
    </row>
    <row r="668" spans="1:16">
      <c r="A668" t="s">
        <v>67</v>
      </c>
      <c r="B668" s="5">
        <v>3245</v>
      </c>
      <c r="C668" s="5">
        <v>574</v>
      </c>
      <c r="D668" s="5">
        <v>75</v>
      </c>
      <c r="E668" s="5">
        <v>25</v>
      </c>
      <c r="F668" s="5">
        <v>21</v>
      </c>
      <c r="G668" s="5">
        <v>4.9000000000000004</v>
      </c>
      <c r="H668" s="5">
        <v>136.12398509754701</v>
      </c>
      <c r="I668" s="5">
        <v>2491.2308110056902</v>
      </c>
      <c r="J668" s="10">
        <f>(Table2[[#This Row],[T]]/1000)^2 /(2*Table2[[#This Row],[mdot]]/1000000 *Table2[[#This Row],[P]])</f>
        <v>0.58267788179105051</v>
      </c>
      <c r="K668" t="s">
        <v>59</v>
      </c>
      <c r="L668">
        <v>14</v>
      </c>
      <c r="M668">
        <v>83.798000000000002</v>
      </c>
      <c r="N668" s="1" t="s">
        <v>55</v>
      </c>
      <c r="P668" s="19" t="s">
        <v>68</v>
      </c>
    </row>
    <row r="669" spans="1:16">
      <c r="A669" t="s">
        <v>63</v>
      </c>
      <c r="B669" s="5">
        <v>3267</v>
      </c>
      <c r="C669" s="5">
        <v>700.6</v>
      </c>
      <c r="D669" s="5">
        <f>123+25/2</f>
        <v>135.5</v>
      </c>
      <c r="E669" s="5">
        <v>25</v>
      </c>
      <c r="F669" s="5">
        <v>38</v>
      </c>
      <c r="G669" s="5">
        <v>4.9800000000000004</v>
      </c>
      <c r="H669" s="5">
        <v>128</v>
      </c>
      <c r="I669" s="5">
        <v>2620</v>
      </c>
      <c r="J669" s="10">
        <v>0.503</v>
      </c>
      <c r="K669" s="4" t="s">
        <v>52</v>
      </c>
      <c r="L669" s="4">
        <v>12.13</v>
      </c>
      <c r="M669" s="4">
        <v>131.29300000000001</v>
      </c>
      <c r="N669" t="s">
        <v>55</v>
      </c>
      <c r="P669" s="19" t="s">
        <v>172</v>
      </c>
    </row>
    <row r="670" spans="1:16">
      <c r="A670" t="s">
        <v>67</v>
      </c>
      <c r="B670" s="5">
        <v>3276</v>
      </c>
      <c r="C670" s="5">
        <v>483</v>
      </c>
      <c r="D670" s="5">
        <v>75</v>
      </c>
      <c r="E670" s="5">
        <v>25</v>
      </c>
      <c r="F670" s="5">
        <v>21</v>
      </c>
      <c r="G670" s="5">
        <v>5.72</v>
      </c>
      <c r="H670" s="5">
        <v>136.12398509754701</v>
      </c>
      <c r="I670" s="5">
        <v>2429.6036052852601</v>
      </c>
      <c r="J670" s="10">
        <f>(Table2[[#This Row],[T]]/1000)^2 /(2*Table2[[#This Row],[mdot]]/1000000 *Table2[[#This Row],[P]])</f>
        <v>0.49442382721010836</v>
      </c>
      <c r="K670" t="s">
        <v>59</v>
      </c>
      <c r="L670">
        <v>14</v>
      </c>
      <c r="M670">
        <v>83.798000000000002</v>
      </c>
      <c r="N670" s="1" t="s">
        <v>55</v>
      </c>
      <c r="P670" s="19" t="s">
        <v>68</v>
      </c>
    </row>
    <row r="671" spans="1:16">
      <c r="A671" t="s">
        <v>63</v>
      </c>
      <c r="B671" s="5">
        <v>3293</v>
      </c>
      <c r="C671" s="5">
        <v>700.5</v>
      </c>
      <c r="D671" s="5">
        <f>123+25/2</f>
        <v>135.5</v>
      </c>
      <c r="E671" s="5">
        <v>25</v>
      </c>
      <c r="F671" s="5">
        <v>38</v>
      </c>
      <c r="G671" s="5">
        <v>4.9800000000000004</v>
      </c>
      <c r="H671" s="5">
        <v>128.4</v>
      </c>
      <c r="I671" s="5">
        <v>2627</v>
      </c>
      <c r="J671" s="10">
        <v>0.502</v>
      </c>
      <c r="K671" s="4" t="s">
        <v>52</v>
      </c>
      <c r="L671" s="4">
        <v>12.13</v>
      </c>
      <c r="M671" s="4">
        <v>131.29300000000001</v>
      </c>
      <c r="N671" t="s">
        <v>55</v>
      </c>
      <c r="P671" s="19" t="s">
        <v>172</v>
      </c>
    </row>
    <row r="672" spans="1:16">
      <c r="A672" t="s">
        <v>101</v>
      </c>
      <c r="B672" s="5">
        <v>3300</v>
      </c>
      <c r="C672" s="5">
        <v>600</v>
      </c>
      <c r="D672" s="5">
        <v>70</v>
      </c>
      <c r="E672" s="5">
        <v>17</v>
      </c>
      <c r="G672" s="5">
        <v>1.89</v>
      </c>
      <c r="H672" s="5">
        <v>51</v>
      </c>
      <c r="I672" s="5">
        <v>2440</v>
      </c>
      <c r="J672" s="5">
        <v>0.30299999999999999</v>
      </c>
      <c r="K672" t="s">
        <v>59</v>
      </c>
      <c r="L672">
        <v>14</v>
      </c>
      <c r="M672">
        <v>83.798000000000002</v>
      </c>
      <c r="N672" t="s">
        <v>55</v>
      </c>
      <c r="P672" s="19" t="s">
        <v>175</v>
      </c>
    </row>
    <row r="673" spans="1:16">
      <c r="A673" t="s">
        <v>63</v>
      </c>
      <c r="B673" s="5">
        <v>3303</v>
      </c>
      <c r="C673" s="5">
        <v>700.4</v>
      </c>
      <c r="D673" s="5">
        <f t="shared" ref="D673:D679" si="1">123+25/2</f>
        <v>135.5</v>
      </c>
      <c r="E673" s="5">
        <v>25</v>
      </c>
      <c r="F673" s="5">
        <v>38</v>
      </c>
      <c r="G673" s="5">
        <v>4.9800000000000004</v>
      </c>
      <c r="H673" s="5">
        <v>128.1</v>
      </c>
      <c r="I673" s="5">
        <v>2622</v>
      </c>
      <c r="J673" s="10">
        <v>0.499</v>
      </c>
      <c r="K673" s="4" t="s">
        <v>52</v>
      </c>
      <c r="L673" s="4">
        <v>12.13</v>
      </c>
      <c r="M673" s="4">
        <v>131.29300000000001</v>
      </c>
      <c r="N673" t="s">
        <v>55</v>
      </c>
      <c r="P673" s="19" t="s">
        <v>172</v>
      </c>
    </row>
    <row r="674" spans="1:16">
      <c r="A674" t="s">
        <v>63</v>
      </c>
      <c r="B674" s="5">
        <v>3314</v>
      </c>
      <c r="C674" s="5">
        <v>700.4</v>
      </c>
      <c r="D674" s="5">
        <f t="shared" si="1"/>
        <v>135.5</v>
      </c>
      <c r="E674" s="5">
        <v>25</v>
      </c>
      <c r="F674" s="5">
        <v>38</v>
      </c>
      <c r="G674" s="5">
        <v>4.9800000000000004</v>
      </c>
      <c r="H674" s="5">
        <v>128.69999999999999</v>
      </c>
      <c r="I674" s="5">
        <v>2634</v>
      </c>
      <c r="J674" s="10">
        <v>0.502</v>
      </c>
      <c r="K674" s="4" t="s">
        <v>52</v>
      </c>
      <c r="L674" s="4">
        <v>12.13</v>
      </c>
      <c r="M674" s="4">
        <v>131.29300000000001</v>
      </c>
      <c r="N674" t="s">
        <v>55</v>
      </c>
      <c r="P674" s="19" t="s">
        <v>172</v>
      </c>
    </row>
    <row r="675" spans="1:16">
      <c r="A675" t="s">
        <v>63</v>
      </c>
      <c r="B675" s="5">
        <v>3317</v>
      </c>
      <c r="C675" s="5">
        <v>700.4</v>
      </c>
      <c r="D675" s="5">
        <f t="shared" si="1"/>
        <v>135.5</v>
      </c>
      <c r="E675" s="5">
        <v>25</v>
      </c>
      <c r="F675" s="5">
        <v>38</v>
      </c>
      <c r="G675" s="5">
        <v>4.9800000000000004</v>
      </c>
      <c r="H675" s="5">
        <v>129.19999999999999</v>
      </c>
      <c r="I675" s="5">
        <v>2645</v>
      </c>
      <c r="J675" s="10">
        <v>0.505</v>
      </c>
      <c r="K675" s="4" t="s">
        <v>52</v>
      </c>
      <c r="L675" s="4">
        <v>12.13</v>
      </c>
      <c r="M675" s="4">
        <v>131.29300000000001</v>
      </c>
      <c r="N675" t="s">
        <v>55</v>
      </c>
      <c r="P675" s="19" t="s">
        <v>172</v>
      </c>
    </row>
    <row r="676" spans="1:16">
      <c r="A676" t="s">
        <v>63</v>
      </c>
      <c r="B676" s="5">
        <v>3318</v>
      </c>
      <c r="C676" s="5">
        <v>700.5</v>
      </c>
      <c r="D676" s="5">
        <f t="shared" si="1"/>
        <v>135.5</v>
      </c>
      <c r="E676" s="5">
        <v>25</v>
      </c>
      <c r="F676" s="5">
        <v>38</v>
      </c>
      <c r="G676" s="5">
        <v>4.9800000000000004</v>
      </c>
      <c r="H676" s="5">
        <v>128.6</v>
      </c>
      <c r="I676" s="5">
        <v>2633</v>
      </c>
      <c r="J676" s="10">
        <v>0.501</v>
      </c>
      <c r="K676" s="4" t="s">
        <v>52</v>
      </c>
      <c r="L676" s="4">
        <v>12.13</v>
      </c>
      <c r="M676" s="4">
        <v>131.29300000000001</v>
      </c>
      <c r="N676" t="s">
        <v>55</v>
      </c>
      <c r="P676" s="19" t="s">
        <v>172</v>
      </c>
    </row>
    <row r="677" spans="1:16">
      <c r="A677" t="s">
        <v>63</v>
      </c>
      <c r="B677" s="5">
        <v>3334</v>
      </c>
      <c r="C677" s="5">
        <v>700.3</v>
      </c>
      <c r="D677" s="5">
        <f t="shared" si="1"/>
        <v>135.5</v>
      </c>
      <c r="E677" s="5">
        <v>25</v>
      </c>
      <c r="F677" s="5">
        <v>38</v>
      </c>
      <c r="G677" s="5">
        <v>4.9800000000000004</v>
      </c>
      <c r="H677" s="5">
        <v>129</v>
      </c>
      <c r="I677" s="5">
        <v>2641</v>
      </c>
      <c r="J677" s="10">
        <v>0.501</v>
      </c>
      <c r="K677" s="4" t="s">
        <v>52</v>
      </c>
      <c r="L677" s="4">
        <v>12.13</v>
      </c>
      <c r="M677" s="4">
        <v>131.29300000000001</v>
      </c>
      <c r="N677" t="s">
        <v>55</v>
      </c>
      <c r="P677" s="19" t="s">
        <v>172</v>
      </c>
    </row>
    <row r="678" spans="1:16">
      <c r="A678" t="s">
        <v>63</v>
      </c>
      <c r="B678" s="5">
        <v>3338</v>
      </c>
      <c r="C678" s="5">
        <v>700.3</v>
      </c>
      <c r="D678" s="5">
        <f t="shared" si="1"/>
        <v>135.5</v>
      </c>
      <c r="E678" s="5">
        <v>25</v>
      </c>
      <c r="F678" s="5">
        <v>38</v>
      </c>
      <c r="G678" s="5">
        <v>4.9800000000000004</v>
      </c>
      <c r="H678" s="5">
        <v>128.4</v>
      </c>
      <c r="I678" s="5">
        <v>2628</v>
      </c>
      <c r="J678" s="10">
        <v>0.496</v>
      </c>
      <c r="K678" s="4" t="s">
        <v>52</v>
      </c>
      <c r="L678" s="4">
        <v>12.13</v>
      </c>
      <c r="M678" s="4">
        <v>131.29300000000001</v>
      </c>
      <c r="N678" t="s">
        <v>55</v>
      </c>
      <c r="P678" s="19" t="s">
        <v>172</v>
      </c>
    </row>
    <row r="679" spans="1:16">
      <c r="A679" t="s">
        <v>63</v>
      </c>
      <c r="B679" s="5">
        <v>3342</v>
      </c>
      <c r="C679" s="5">
        <v>700.3</v>
      </c>
      <c r="D679" s="5">
        <f t="shared" si="1"/>
        <v>135.5</v>
      </c>
      <c r="E679" s="5">
        <v>25</v>
      </c>
      <c r="F679" s="5">
        <v>38</v>
      </c>
      <c r="G679" s="5">
        <v>4.9800000000000004</v>
      </c>
      <c r="H679" s="5">
        <v>128.19999999999999</v>
      </c>
      <c r="I679" s="5">
        <v>2625</v>
      </c>
      <c r="J679" s="10">
        <v>0.49399999999999999</v>
      </c>
      <c r="K679" s="4" t="s">
        <v>52</v>
      </c>
      <c r="L679" s="4">
        <v>12.13</v>
      </c>
      <c r="M679" s="4">
        <v>131.29300000000001</v>
      </c>
      <c r="N679" t="s">
        <v>55</v>
      </c>
      <c r="P679" s="19" t="s">
        <v>172</v>
      </c>
    </row>
    <row r="680" spans="1:16">
      <c r="A680" s="1" t="s">
        <v>73</v>
      </c>
      <c r="B680" s="5">
        <v>3360</v>
      </c>
      <c r="C680" s="5">
        <v>240</v>
      </c>
      <c r="D680" s="15">
        <v>110</v>
      </c>
      <c r="E680" s="15">
        <v>22</v>
      </c>
      <c r="F680" s="15"/>
      <c r="G680" s="5">
        <v>14</v>
      </c>
      <c r="H680" s="5">
        <v>198</v>
      </c>
      <c r="I680" s="5">
        <v>1371</v>
      </c>
      <c r="J680" s="5">
        <v>0.4</v>
      </c>
      <c r="K680" s="4" t="s">
        <v>52</v>
      </c>
      <c r="L680" s="4">
        <v>12.13</v>
      </c>
      <c r="M680" s="4">
        <v>131.29300000000001</v>
      </c>
      <c r="N680" s="1" t="s">
        <v>55</v>
      </c>
      <c r="P680" s="19" t="s">
        <v>74</v>
      </c>
    </row>
    <row r="681" spans="1:16">
      <c r="A681" t="s">
        <v>65</v>
      </c>
      <c r="B681" s="5">
        <v>3362</v>
      </c>
      <c r="C681" s="5">
        <v>700.4</v>
      </c>
      <c r="D681" s="5">
        <f>123+25/2</f>
        <v>135.5</v>
      </c>
      <c r="E681" s="5">
        <v>25</v>
      </c>
      <c r="F681" s="5">
        <v>38</v>
      </c>
      <c r="G681" s="5">
        <v>4.95</v>
      </c>
      <c r="H681" s="5">
        <v>137.4</v>
      </c>
      <c r="I681" s="5">
        <v>2830</v>
      </c>
      <c r="J681" s="10">
        <v>0.56699999999999995</v>
      </c>
      <c r="K681" s="4" t="s">
        <v>52</v>
      </c>
      <c r="L681" s="4">
        <v>12.13</v>
      </c>
      <c r="M681" s="4">
        <v>131.29300000000001</v>
      </c>
      <c r="N681" t="s">
        <v>55</v>
      </c>
      <c r="P681" s="19" t="s">
        <v>172</v>
      </c>
    </row>
    <row r="682" spans="1:16">
      <c r="A682" s="1" t="s">
        <v>73</v>
      </c>
      <c r="B682" s="5">
        <v>3376</v>
      </c>
      <c r="C682" s="5">
        <v>160</v>
      </c>
      <c r="D682" s="15">
        <v>110</v>
      </c>
      <c r="E682" s="15">
        <v>22</v>
      </c>
      <c r="F682" s="15"/>
      <c r="G682" s="5">
        <v>17.5</v>
      </c>
      <c r="H682" s="5">
        <v>175</v>
      </c>
      <c r="I682" s="5">
        <v>979</v>
      </c>
      <c r="J682" s="5">
        <v>0.25</v>
      </c>
      <c r="K682" s="4" t="s">
        <v>52</v>
      </c>
      <c r="L682" s="4">
        <v>12.13</v>
      </c>
      <c r="M682" s="4">
        <v>131.29300000000001</v>
      </c>
      <c r="N682" s="1" t="s">
        <v>55</v>
      </c>
      <c r="P682" s="19" t="s">
        <v>74</v>
      </c>
    </row>
    <row r="683" spans="1:16">
      <c r="A683" s="1" t="s">
        <v>73</v>
      </c>
      <c r="B683" s="5">
        <v>3377</v>
      </c>
      <c r="C683" s="5">
        <v>220</v>
      </c>
      <c r="D683" s="15">
        <v>110</v>
      </c>
      <c r="E683" s="15">
        <v>22</v>
      </c>
      <c r="F683" s="15"/>
      <c r="G683" s="5">
        <v>15</v>
      </c>
      <c r="H683" s="5">
        <v>201</v>
      </c>
      <c r="I683" s="5">
        <v>1302</v>
      </c>
      <c r="J683" s="5">
        <v>0.38</v>
      </c>
      <c r="K683" s="4" t="s">
        <v>52</v>
      </c>
      <c r="L683" s="4">
        <v>12.13</v>
      </c>
      <c r="M683" s="4">
        <v>131.29300000000001</v>
      </c>
      <c r="N683" s="1" t="s">
        <v>55</v>
      </c>
      <c r="P683" s="19" t="s">
        <v>74</v>
      </c>
    </row>
    <row r="684" spans="1:16">
      <c r="A684" t="s">
        <v>67</v>
      </c>
      <c r="B684" s="5">
        <v>3389</v>
      </c>
      <c r="C684" s="5">
        <v>544</v>
      </c>
      <c r="D684" s="5">
        <v>75</v>
      </c>
      <c r="E684" s="5">
        <v>25</v>
      </c>
      <c r="F684" s="5">
        <v>21</v>
      </c>
      <c r="G684" s="5">
        <v>5.31</v>
      </c>
      <c r="H684" s="5">
        <v>146.95701427577799</v>
      </c>
      <c r="I684" s="5">
        <v>2537.68216423781</v>
      </c>
      <c r="J684" s="10">
        <f>(Table2[[#This Row],[T]]/1000)^2 /(2*Table2[[#This Row],[mdot]]/1000000 *Table2[[#This Row],[P]])</f>
        <v>0.60004601251893419</v>
      </c>
      <c r="K684" t="s">
        <v>59</v>
      </c>
      <c r="L684">
        <v>14</v>
      </c>
      <c r="M684">
        <v>83.798000000000002</v>
      </c>
      <c r="N684" s="1" t="s">
        <v>55</v>
      </c>
      <c r="P684" s="19" t="s">
        <v>68</v>
      </c>
    </row>
    <row r="685" spans="1:16">
      <c r="A685" t="s">
        <v>101</v>
      </c>
      <c r="B685" s="5">
        <v>3400</v>
      </c>
      <c r="C685" s="5">
        <v>500</v>
      </c>
      <c r="D685" s="5">
        <v>70</v>
      </c>
      <c r="E685" s="5">
        <v>17</v>
      </c>
      <c r="G685" s="5">
        <v>2.1</v>
      </c>
      <c r="H685" s="5">
        <v>56</v>
      </c>
      <c r="I685" s="5">
        <v>2700</v>
      </c>
      <c r="J685" s="5">
        <v>0.28999999999999998</v>
      </c>
      <c r="K685" t="s">
        <v>59</v>
      </c>
      <c r="L685">
        <v>14</v>
      </c>
      <c r="M685">
        <v>83.798000000000002</v>
      </c>
      <c r="N685" t="s">
        <v>55</v>
      </c>
      <c r="P685" s="19" t="s">
        <v>175</v>
      </c>
    </row>
    <row r="686" spans="1:16">
      <c r="A686" t="s">
        <v>101</v>
      </c>
      <c r="B686" s="5">
        <v>3400</v>
      </c>
      <c r="C686" s="5">
        <v>300</v>
      </c>
      <c r="D686" s="5">
        <v>70</v>
      </c>
      <c r="E686" s="5">
        <v>17</v>
      </c>
      <c r="G686" s="5">
        <v>3.55</v>
      </c>
      <c r="H686" s="5">
        <v>58</v>
      </c>
      <c r="I686" s="5">
        <v>1670</v>
      </c>
      <c r="J686" s="5">
        <v>0.19</v>
      </c>
      <c r="K686" t="s">
        <v>102</v>
      </c>
      <c r="L686">
        <v>15.76</v>
      </c>
      <c r="M686">
        <v>39.948</v>
      </c>
      <c r="N686" t="s">
        <v>55</v>
      </c>
      <c r="P686" s="19" t="s">
        <v>175</v>
      </c>
    </row>
    <row r="687" spans="1:16">
      <c r="A687" t="s">
        <v>101</v>
      </c>
      <c r="B687" s="5">
        <v>3400</v>
      </c>
      <c r="C687" s="5">
        <v>400</v>
      </c>
      <c r="D687" s="5">
        <v>70</v>
      </c>
      <c r="E687" s="5">
        <v>8</v>
      </c>
      <c r="G687" s="5">
        <v>2.63</v>
      </c>
      <c r="H687" s="5">
        <v>50</v>
      </c>
      <c r="I687" s="5">
        <v>1950</v>
      </c>
      <c r="J687" s="5">
        <v>0.18</v>
      </c>
      <c r="K687" t="s">
        <v>102</v>
      </c>
      <c r="L687">
        <v>15.76</v>
      </c>
      <c r="M687">
        <v>39.948</v>
      </c>
      <c r="N687" t="s">
        <v>55</v>
      </c>
      <c r="P687" s="19" t="s">
        <v>175</v>
      </c>
    </row>
    <row r="688" spans="1:16">
      <c r="A688" s="1" t="s">
        <v>73</v>
      </c>
      <c r="B688" s="5">
        <v>3402</v>
      </c>
      <c r="C688" s="5">
        <v>197.2</v>
      </c>
      <c r="D688" s="15">
        <v>110</v>
      </c>
      <c r="E688" s="15">
        <v>22</v>
      </c>
      <c r="F688" s="15"/>
      <c r="G688" s="5">
        <v>15.6</v>
      </c>
      <c r="H688" s="5">
        <v>189</v>
      </c>
      <c r="I688" s="5">
        <v>1181</v>
      </c>
      <c r="J688" s="5">
        <v>0.32</v>
      </c>
      <c r="K688" s="4" t="s">
        <v>52</v>
      </c>
      <c r="L688" s="4">
        <v>12.13</v>
      </c>
      <c r="M688" s="4">
        <v>131.29300000000001</v>
      </c>
      <c r="N688" s="1" t="s">
        <v>55</v>
      </c>
      <c r="P688" s="19" t="s">
        <v>74</v>
      </c>
    </row>
    <row r="689" spans="1:16">
      <c r="A689" t="s">
        <v>65</v>
      </c>
      <c r="B689" s="5">
        <v>3424</v>
      </c>
      <c r="C689" s="5">
        <v>700.3</v>
      </c>
      <c r="D689" s="5">
        <f>123+25/2</f>
        <v>135.5</v>
      </c>
      <c r="E689" s="5">
        <v>25</v>
      </c>
      <c r="F689" s="5">
        <v>38</v>
      </c>
      <c r="G689" s="5">
        <v>4.95</v>
      </c>
      <c r="H689" s="5">
        <v>137.5</v>
      </c>
      <c r="I689" s="5">
        <v>2830</v>
      </c>
      <c r="J689" s="10">
        <v>0.55800000000000005</v>
      </c>
      <c r="K689" s="4" t="s">
        <v>52</v>
      </c>
      <c r="L689" s="4">
        <v>12.13</v>
      </c>
      <c r="M689" s="4">
        <v>131.29300000000001</v>
      </c>
      <c r="N689" t="s">
        <v>55</v>
      </c>
      <c r="P689" s="19" t="s">
        <v>172</v>
      </c>
    </row>
    <row r="690" spans="1:16">
      <c r="A690" t="s">
        <v>63</v>
      </c>
      <c r="B690" s="5">
        <v>3439</v>
      </c>
      <c r="C690" s="5">
        <v>700.2</v>
      </c>
      <c r="D690" s="5">
        <f>123+25/2</f>
        <v>135.5</v>
      </c>
      <c r="E690" s="5">
        <v>25</v>
      </c>
      <c r="F690" s="5">
        <v>38</v>
      </c>
      <c r="G690" s="5">
        <v>4.9800000000000004</v>
      </c>
      <c r="H690" s="5">
        <v>129.69999999999999</v>
      </c>
      <c r="I690" s="5">
        <v>2655</v>
      </c>
      <c r="J690" s="10">
        <v>0.49099999999999999</v>
      </c>
      <c r="K690" s="4" t="s">
        <v>52</v>
      </c>
      <c r="L690" s="4">
        <v>12.13</v>
      </c>
      <c r="M690" s="4">
        <v>131.29300000000001</v>
      </c>
      <c r="N690" t="s">
        <v>55</v>
      </c>
      <c r="P690" s="19" t="s">
        <v>172</v>
      </c>
    </row>
    <row r="691" spans="1:16">
      <c r="A691" s="1" t="s">
        <v>73</v>
      </c>
      <c r="B691" s="5">
        <v>3446</v>
      </c>
      <c r="C691" s="5">
        <v>148.4</v>
      </c>
      <c r="D691" s="15">
        <v>110</v>
      </c>
      <c r="E691" s="15">
        <v>22</v>
      </c>
      <c r="F691" s="15"/>
      <c r="G691" s="5">
        <v>19.7</v>
      </c>
      <c r="H691" s="5">
        <v>185</v>
      </c>
      <c r="I691" s="5">
        <v>925</v>
      </c>
      <c r="J691" s="5">
        <v>0.24</v>
      </c>
      <c r="K691" s="4" t="s">
        <v>52</v>
      </c>
      <c r="L691" s="4">
        <v>12.13</v>
      </c>
      <c r="M691" s="4">
        <v>131.29300000000001</v>
      </c>
      <c r="N691" s="1" t="s">
        <v>55</v>
      </c>
      <c r="P691" s="19" t="s">
        <v>74</v>
      </c>
    </row>
    <row r="692" spans="1:16">
      <c r="A692" s="1" t="s">
        <v>73</v>
      </c>
      <c r="B692" s="5">
        <v>3460</v>
      </c>
      <c r="C692" s="5">
        <v>180.2</v>
      </c>
      <c r="D692" s="15">
        <v>110</v>
      </c>
      <c r="E692" s="15">
        <v>22</v>
      </c>
      <c r="F692" s="15"/>
      <c r="G692" s="5">
        <v>16.399999999999999</v>
      </c>
      <c r="H692" s="5">
        <v>184</v>
      </c>
      <c r="I692" s="5">
        <v>1099</v>
      </c>
      <c r="J692" s="5">
        <v>0.28999999999999998</v>
      </c>
      <c r="K692" s="4" t="s">
        <v>52</v>
      </c>
      <c r="L692" s="4">
        <v>12.13</v>
      </c>
      <c r="M692" s="4">
        <v>131.29300000000001</v>
      </c>
      <c r="N692" s="1" t="s">
        <v>55</v>
      </c>
      <c r="P692" s="19" t="s">
        <v>74</v>
      </c>
    </row>
    <row r="693" spans="1:16">
      <c r="A693" t="s">
        <v>67</v>
      </c>
      <c r="B693" s="5">
        <v>3481</v>
      </c>
      <c r="C693" s="5">
        <v>513</v>
      </c>
      <c r="D693" s="5">
        <v>75</v>
      </c>
      <c r="E693" s="5">
        <v>25</v>
      </c>
      <c r="F693" s="5">
        <v>21</v>
      </c>
      <c r="G693" s="5">
        <v>5.72</v>
      </c>
      <c r="H693" s="5">
        <v>141.72307883011601</v>
      </c>
      <c r="I693" s="5">
        <v>2529.8329355608498</v>
      </c>
      <c r="J693" s="10">
        <f>(Table2[[#This Row],[T]]/1000)^2 /(2*Table2[[#This Row],[mdot]]/1000000 *Table2[[#This Row],[P]])</f>
        <v>0.50437216299791465</v>
      </c>
      <c r="K693" t="s">
        <v>59</v>
      </c>
      <c r="L693">
        <v>14</v>
      </c>
      <c r="M693">
        <v>83.798000000000002</v>
      </c>
      <c r="N693" s="1" t="s">
        <v>55</v>
      </c>
      <c r="P693" s="19" t="s">
        <v>68</v>
      </c>
    </row>
    <row r="694" spans="1:16">
      <c r="A694" t="s">
        <v>63</v>
      </c>
      <c r="B694" s="5">
        <v>3514</v>
      </c>
      <c r="C694" s="5">
        <v>700</v>
      </c>
      <c r="D694" s="5">
        <f>123+25/2</f>
        <v>135.5</v>
      </c>
      <c r="E694" s="5">
        <v>25</v>
      </c>
      <c r="F694" s="5">
        <v>38</v>
      </c>
      <c r="G694" s="5">
        <v>4.9800000000000004</v>
      </c>
      <c r="H694" s="5">
        <v>129.19999999999999</v>
      </c>
      <c r="I694" s="5">
        <v>2646</v>
      </c>
      <c r="J694" s="10">
        <v>0.47699999999999998</v>
      </c>
      <c r="K694" s="4" t="s">
        <v>52</v>
      </c>
      <c r="L694" s="4">
        <v>12.13</v>
      </c>
      <c r="M694" s="4">
        <v>131.29300000000001</v>
      </c>
      <c r="N694" t="s">
        <v>55</v>
      </c>
      <c r="P694" s="19" t="s">
        <v>172</v>
      </c>
    </row>
    <row r="695" spans="1:16">
      <c r="A695" t="s">
        <v>63</v>
      </c>
      <c r="B695" s="5">
        <v>3521</v>
      </c>
      <c r="C695" s="5">
        <v>700</v>
      </c>
      <c r="D695" s="5">
        <f>123+25/2</f>
        <v>135.5</v>
      </c>
      <c r="E695" s="5">
        <v>25</v>
      </c>
      <c r="F695" s="5">
        <v>38</v>
      </c>
      <c r="G695" s="5">
        <v>4.9800000000000004</v>
      </c>
      <c r="H695" s="5">
        <v>128.1</v>
      </c>
      <c r="I695" s="5">
        <v>2623</v>
      </c>
      <c r="J695" s="10">
        <v>0.46800000000000003</v>
      </c>
      <c r="K695" s="4" t="s">
        <v>52</v>
      </c>
      <c r="L695" s="4">
        <v>12.13</v>
      </c>
      <c r="M695" s="4">
        <v>131.29300000000001</v>
      </c>
      <c r="N695" t="s">
        <v>55</v>
      </c>
      <c r="P695" s="19" t="s">
        <v>172</v>
      </c>
    </row>
    <row r="696" spans="1:16">
      <c r="A696" t="s">
        <v>67</v>
      </c>
      <c r="B696" s="5">
        <v>3589</v>
      </c>
      <c r="C696" s="5">
        <v>574</v>
      </c>
      <c r="D696" s="5">
        <v>75</v>
      </c>
      <c r="E696" s="5">
        <v>25</v>
      </c>
      <c r="F696" s="5">
        <v>21</v>
      </c>
      <c r="G696" s="5">
        <v>5.31</v>
      </c>
      <c r="H696" s="5">
        <v>148.66108628134199</v>
      </c>
      <c r="I696" s="5">
        <v>2609.8932014239799</v>
      </c>
      <c r="J696" s="10">
        <f>(Table2[[#This Row],[T]]/1000)^2 /(2*Table2[[#This Row],[mdot]]/1000000 *Table2[[#This Row],[P]])</f>
        <v>0.57982458889997668</v>
      </c>
      <c r="K696" t="s">
        <v>59</v>
      </c>
      <c r="L696">
        <v>14</v>
      </c>
      <c r="M696">
        <v>83.798000000000002</v>
      </c>
      <c r="N696" s="1" t="s">
        <v>55</v>
      </c>
      <c r="P696" s="19" t="s">
        <v>68</v>
      </c>
    </row>
    <row r="697" spans="1:16">
      <c r="A697" t="s">
        <v>157</v>
      </c>
      <c r="B697" s="5">
        <v>3600</v>
      </c>
      <c r="C697" s="5">
        <v>300</v>
      </c>
      <c r="D697" s="5">
        <v>120</v>
      </c>
      <c r="E697" s="5">
        <v>23</v>
      </c>
      <c r="F697" s="5">
        <v>52</v>
      </c>
      <c r="G697" s="5">
        <v>8.2899999999999991</v>
      </c>
      <c r="H697" s="5">
        <v>166.01701730923801</v>
      </c>
      <c r="J697" s="5"/>
      <c r="K697" s="4" t="s">
        <v>59</v>
      </c>
      <c r="L697">
        <v>14</v>
      </c>
      <c r="M697">
        <v>83.798000000000002</v>
      </c>
      <c r="N697" t="s">
        <v>55</v>
      </c>
      <c r="O697" t="s">
        <v>158</v>
      </c>
      <c r="P697" s="19" t="s">
        <v>177</v>
      </c>
    </row>
    <row r="698" spans="1:16">
      <c r="A698" t="s">
        <v>157</v>
      </c>
      <c r="B698" s="5">
        <v>3600</v>
      </c>
      <c r="C698" s="5">
        <v>400</v>
      </c>
      <c r="D698" s="5">
        <v>120</v>
      </c>
      <c r="E698" s="5">
        <v>23</v>
      </c>
      <c r="F698" s="5">
        <v>52</v>
      </c>
      <c r="G698" s="5">
        <v>6.53</v>
      </c>
      <c r="H698" s="5">
        <v>151.82127209809701</v>
      </c>
      <c r="J698" s="5"/>
      <c r="K698" s="4" t="s">
        <v>59</v>
      </c>
      <c r="L698">
        <v>14</v>
      </c>
      <c r="M698">
        <v>83.798000000000002</v>
      </c>
      <c r="N698" t="s">
        <v>55</v>
      </c>
      <c r="O698" t="s">
        <v>158</v>
      </c>
      <c r="P698" s="19" t="s">
        <v>177</v>
      </c>
    </row>
    <row r="699" spans="1:16">
      <c r="A699" t="s">
        <v>69</v>
      </c>
      <c r="B699" s="5">
        <v>3605</v>
      </c>
      <c r="C699" s="5">
        <v>350</v>
      </c>
      <c r="D699" s="5">
        <v>175</v>
      </c>
      <c r="E699" s="5">
        <v>25</v>
      </c>
      <c r="F699" s="15"/>
      <c r="G699" s="5">
        <v>10.199999999999999</v>
      </c>
      <c r="H699" s="5">
        <v>200.124</v>
      </c>
      <c r="I699" s="5">
        <v>1898</v>
      </c>
      <c r="J699" s="5">
        <v>0.51</v>
      </c>
      <c r="K699" s="4" t="s">
        <v>52</v>
      </c>
      <c r="L699" s="4">
        <v>12.13</v>
      </c>
      <c r="M699" s="4">
        <v>131.29300000000001</v>
      </c>
      <c r="N699" s="1" t="s">
        <v>55</v>
      </c>
      <c r="P699" s="19" t="s">
        <v>176</v>
      </c>
    </row>
    <row r="700" spans="1:16">
      <c r="A700" t="s">
        <v>69</v>
      </c>
      <c r="B700" s="5">
        <v>3680</v>
      </c>
      <c r="C700" s="5">
        <v>200</v>
      </c>
      <c r="D700" s="5">
        <v>175</v>
      </c>
      <c r="E700" s="5">
        <v>25</v>
      </c>
      <c r="F700" s="15"/>
      <c r="G700" s="5">
        <v>17</v>
      </c>
      <c r="H700" s="5">
        <v>260.94600000000003</v>
      </c>
      <c r="I700" s="5">
        <v>1516</v>
      </c>
      <c r="J700" s="5">
        <v>0.51</v>
      </c>
      <c r="K700" s="4" t="s">
        <v>52</v>
      </c>
      <c r="L700" s="4">
        <v>12.13</v>
      </c>
      <c r="M700" s="4">
        <v>131.29300000000001</v>
      </c>
      <c r="N700" s="1" t="s">
        <v>55</v>
      </c>
      <c r="P700" s="19" t="s">
        <v>176</v>
      </c>
    </row>
    <row r="701" spans="1:16">
      <c r="A701" t="s">
        <v>67</v>
      </c>
      <c r="B701" s="5">
        <v>3690</v>
      </c>
      <c r="C701" s="5">
        <v>544</v>
      </c>
      <c r="D701" s="5">
        <v>75</v>
      </c>
      <c r="E701" s="5">
        <v>25</v>
      </c>
      <c r="F701" s="5">
        <v>21</v>
      </c>
      <c r="G701" s="5">
        <v>5.72</v>
      </c>
      <c r="H701" s="5">
        <v>146.95701427577799</v>
      </c>
      <c r="I701" s="5">
        <v>2621.6623778349599</v>
      </c>
      <c r="J701" s="10">
        <f>(Table2[[#This Row],[T]]/1000)^2 /(2*Table2[[#This Row],[mdot]]/1000000 *Table2[[#This Row],[P]])</f>
        <v>0.51159730619637311</v>
      </c>
      <c r="K701" t="s">
        <v>59</v>
      </c>
      <c r="L701">
        <v>14</v>
      </c>
      <c r="M701">
        <v>83.798000000000002</v>
      </c>
      <c r="N701" s="1" t="s">
        <v>55</v>
      </c>
      <c r="P701" s="19" t="s">
        <v>68</v>
      </c>
    </row>
    <row r="702" spans="1:16">
      <c r="A702" t="s">
        <v>65</v>
      </c>
      <c r="B702" s="5">
        <v>3698</v>
      </c>
      <c r="C702" s="5">
        <v>400.2</v>
      </c>
      <c r="D702" s="5">
        <f>123+25/2</f>
        <v>135.5</v>
      </c>
      <c r="E702" s="5">
        <v>25</v>
      </c>
      <c r="F702" s="5">
        <v>38</v>
      </c>
      <c r="G702" s="5">
        <v>9.99</v>
      </c>
      <c r="H702" s="5">
        <v>213.2</v>
      </c>
      <c r="I702" s="5">
        <v>2180</v>
      </c>
      <c r="J702" s="10">
        <v>0.61499999999999999</v>
      </c>
      <c r="K702" s="4" t="s">
        <v>52</v>
      </c>
      <c r="L702" s="4">
        <v>12.13</v>
      </c>
      <c r="M702" s="4">
        <v>131.29300000000001</v>
      </c>
      <c r="N702" t="s">
        <v>55</v>
      </c>
      <c r="P702" s="19" t="s">
        <v>172</v>
      </c>
    </row>
    <row r="703" spans="1:16">
      <c r="A703" t="s">
        <v>101</v>
      </c>
      <c r="B703" s="5">
        <v>3700</v>
      </c>
      <c r="C703" s="5">
        <v>500</v>
      </c>
      <c r="D703" s="5">
        <v>70</v>
      </c>
      <c r="E703" s="5">
        <v>12</v>
      </c>
      <c r="G703" s="5">
        <v>2.5299999999999998</v>
      </c>
      <c r="H703" s="5">
        <v>56</v>
      </c>
      <c r="I703" s="5">
        <v>2245</v>
      </c>
      <c r="J703" s="5">
        <v>0.24099999999999999</v>
      </c>
      <c r="K703" t="s">
        <v>102</v>
      </c>
      <c r="L703">
        <v>15.76</v>
      </c>
      <c r="M703">
        <v>39.948</v>
      </c>
      <c r="N703" t="s">
        <v>55</v>
      </c>
      <c r="P703" s="19" t="s">
        <v>175</v>
      </c>
    </row>
    <row r="704" spans="1:16">
      <c r="A704" t="s">
        <v>65</v>
      </c>
      <c r="B704" s="5">
        <v>3706</v>
      </c>
      <c r="C704" s="5">
        <v>400.2</v>
      </c>
      <c r="D704" s="5">
        <f>123+25/2</f>
        <v>135.5</v>
      </c>
      <c r="E704" s="5">
        <v>25</v>
      </c>
      <c r="F704" s="5">
        <v>38</v>
      </c>
      <c r="G704" s="5">
        <v>9.99</v>
      </c>
      <c r="H704" s="5">
        <v>212.9</v>
      </c>
      <c r="I704" s="5">
        <v>2170</v>
      </c>
      <c r="J704" s="10">
        <v>0.61199999999999999</v>
      </c>
      <c r="K704" s="4" t="s">
        <v>52</v>
      </c>
      <c r="L704" s="4">
        <v>12.13</v>
      </c>
      <c r="M704" s="4">
        <v>131.29300000000001</v>
      </c>
      <c r="N704" t="s">
        <v>55</v>
      </c>
      <c r="P704" s="19" t="s">
        <v>172</v>
      </c>
    </row>
    <row r="705" spans="1:16">
      <c r="A705" s="1" t="s">
        <v>70</v>
      </c>
      <c r="B705" s="5">
        <v>3750</v>
      </c>
      <c r="C705" s="5">
        <v>600</v>
      </c>
      <c r="D705" s="15">
        <v>147.745</v>
      </c>
      <c r="E705" s="15">
        <v>22.6</v>
      </c>
      <c r="F705" s="15"/>
      <c r="G705" s="5">
        <v>6.63</v>
      </c>
      <c r="H705" s="5">
        <v>170</v>
      </c>
      <c r="I705" s="5">
        <v>2440</v>
      </c>
      <c r="J705" s="10">
        <f>(Table2[[#This Row],[T]]/1000)^2 * 1/(2*Table2[[#This Row],[mdot]]/1000000 *Table2[[#This Row],[P]])</f>
        <v>0.58119658119658135</v>
      </c>
      <c r="K705" s="4" t="s">
        <v>52</v>
      </c>
      <c r="L705" s="4">
        <v>12.13</v>
      </c>
      <c r="M705" s="4">
        <v>131.29300000000001</v>
      </c>
      <c r="N705" s="1"/>
      <c r="P705" s="19" t="s">
        <v>71</v>
      </c>
    </row>
    <row r="706" spans="1:16">
      <c r="A706" s="1" t="s">
        <v>73</v>
      </c>
      <c r="B706" s="5">
        <v>3750</v>
      </c>
      <c r="C706" s="5">
        <v>300</v>
      </c>
      <c r="D706" s="15">
        <v>110</v>
      </c>
      <c r="E706" s="15">
        <v>22</v>
      </c>
      <c r="F706" s="15"/>
      <c r="G706" s="5">
        <v>12.9</v>
      </c>
      <c r="H706" s="5">
        <v>215</v>
      </c>
      <c r="I706" s="5">
        <v>1614</v>
      </c>
      <c r="J706" s="5">
        <v>0.45</v>
      </c>
      <c r="K706" s="4" t="s">
        <v>52</v>
      </c>
      <c r="L706" s="4">
        <v>12.13</v>
      </c>
      <c r="M706" s="4">
        <v>131.29300000000001</v>
      </c>
      <c r="N706" s="1" t="s">
        <v>55</v>
      </c>
      <c r="P706" s="19" t="s">
        <v>74</v>
      </c>
    </row>
    <row r="707" spans="1:16">
      <c r="A707" t="s">
        <v>69</v>
      </c>
      <c r="B707" s="5">
        <v>3750</v>
      </c>
      <c r="C707" s="5">
        <v>300</v>
      </c>
      <c r="D707" s="5">
        <v>175</v>
      </c>
      <c r="E707" s="5">
        <v>25</v>
      </c>
      <c r="F707" s="15"/>
      <c r="G707" s="5">
        <v>12.6</v>
      </c>
      <c r="H707" s="5">
        <v>229.554</v>
      </c>
      <c r="I707" s="5">
        <v>1780</v>
      </c>
      <c r="J707" s="5">
        <v>0.53</v>
      </c>
      <c r="K707" s="4" t="s">
        <v>52</v>
      </c>
      <c r="L707" s="4">
        <v>12.13</v>
      </c>
      <c r="M707" s="4">
        <v>131.29300000000001</v>
      </c>
      <c r="N707" s="1" t="s">
        <v>55</v>
      </c>
      <c r="P707" s="19" t="s">
        <v>176</v>
      </c>
    </row>
    <row r="708" spans="1:16">
      <c r="A708" t="s">
        <v>69</v>
      </c>
      <c r="B708" s="5">
        <v>3750</v>
      </c>
      <c r="C708" s="5">
        <v>300</v>
      </c>
      <c r="D708" s="5">
        <v>175</v>
      </c>
      <c r="E708" s="5">
        <v>25</v>
      </c>
      <c r="F708" s="15"/>
      <c r="G708" s="5">
        <v>12.6</v>
      </c>
      <c r="H708" s="5">
        <v>230.53500000000003</v>
      </c>
      <c r="I708" s="5">
        <v>1787</v>
      </c>
      <c r="J708" s="5">
        <v>0.53</v>
      </c>
      <c r="K708" s="4" t="s">
        <v>52</v>
      </c>
      <c r="L708" s="4">
        <v>12.13</v>
      </c>
      <c r="M708" s="4">
        <v>131.29300000000001</v>
      </c>
      <c r="N708" s="1" t="s">
        <v>55</v>
      </c>
      <c r="P708" s="19" t="s">
        <v>176</v>
      </c>
    </row>
    <row r="709" spans="1:16">
      <c r="A709" t="s">
        <v>69</v>
      </c>
      <c r="B709" s="5">
        <v>3750</v>
      </c>
      <c r="C709" s="5">
        <v>300</v>
      </c>
      <c r="D709" s="5">
        <v>175</v>
      </c>
      <c r="E709" s="5">
        <v>25</v>
      </c>
      <c r="F709" s="15"/>
      <c r="G709" s="5">
        <v>12.6</v>
      </c>
      <c r="H709" s="5">
        <v>230.53500000000003</v>
      </c>
      <c r="I709" s="5">
        <v>1787</v>
      </c>
      <c r="J709" s="5">
        <v>0.53</v>
      </c>
      <c r="K709" s="4" t="s">
        <v>52</v>
      </c>
      <c r="L709" s="4">
        <v>12.13</v>
      </c>
      <c r="M709" s="4">
        <v>131.29300000000001</v>
      </c>
      <c r="N709" s="1" t="s">
        <v>55</v>
      </c>
      <c r="P709" s="19" t="s">
        <v>176</v>
      </c>
    </row>
    <row r="710" spans="1:16">
      <c r="A710" t="s">
        <v>69</v>
      </c>
      <c r="B710" s="5">
        <v>3750</v>
      </c>
      <c r="C710" s="5">
        <v>300</v>
      </c>
      <c r="D710" s="5">
        <v>175</v>
      </c>
      <c r="E710" s="5">
        <v>25</v>
      </c>
      <c r="F710" s="15"/>
      <c r="G710" s="5">
        <v>12.7</v>
      </c>
      <c r="H710" s="5">
        <v>229.554</v>
      </c>
      <c r="I710" s="5">
        <v>1766</v>
      </c>
      <c r="J710" s="5">
        <v>0.52</v>
      </c>
      <c r="K710" s="4" t="s">
        <v>52</v>
      </c>
      <c r="L710" s="4">
        <v>12.13</v>
      </c>
      <c r="M710" s="4">
        <v>131.29300000000001</v>
      </c>
      <c r="N710" s="1" t="s">
        <v>55</v>
      </c>
      <c r="P710" s="19" t="s">
        <v>176</v>
      </c>
    </row>
    <row r="711" spans="1:16">
      <c r="A711" t="s">
        <v>64</v>
      </c>
      <c r="B711" s="5">
        <v>3752</v>
      </c>
      <c r="C711" s="5">
        <v>250.1</v>
      </c>
      <c r="D711" s="5">
        <f>123+25/2</f>
        <v>135.5</v>
      </c>
      <c r="E711" s="5">
        <v>25</v>
      </c>
      <c r="F711" s="5">
        <v>38</v>
      </c>
      <c r="G711" s="5">
        <v>15.22</v>
      </c>
      <c r="H711" s="5">
        <v>271.10000000000002</v>
      </c>
      <c r="I711" s="5">
        <v>1820</v>
      </c>
      <c r="J711" s="10">
        <v>0.64400000000000002</v>
      </c>
      <c r="K711" s="4" t="s">
        <v>52</v>
      </c>
      <c r="L711" s="4">
        <v>12.13</v>
      </c>
      <c r="M711" s="4">
        <v>131.29300000000001</v>
      </c>
      <c r="N711" t="s">
        <v>55</v>
      </c>
      <c r="P711" s="19" t="s">
        <v>172</v>
      </c>
    </row>
    <row r="712" spans="1:16">
      <c r="A712" s="1" t="s">
        <v>73</v>
      </c>
      <c r="B712" s="5">
        <v>3752</v>
      </c>
      <c r="C712" s="5">
        <v>300</v>
      </c>
      <c r="D712" s="15">
        <v>110</v>
      </c>
      <c r="E712" s="15">
        <v>22</v>
      </c>
      <c r="F712" s="15"/>
      <c r="G712" s="5">
        <v>13.2</v>
      </c>
      <c r="H712" s="5">
        <v>221</v>
      </c>
      <c r="I712" s="5">
        <v>1617</v>
      </c>
      <c r="J712" s="5">
        <v>0.47</v>
      </c>
      <c r="K712" s="4" t="s">
        <v>52</v>
      </c>
      <c r="L712" s="4">
        <v>12.13</v>
      </c>
      <c r="M712" s="4">
        <v>131.29300000000001</v>
      </c>
      <c r="N712" s="1" t="s">
        <v>55</v>
      </c>
      <c r="P712" s="19" t="s">
        <v>74</v>
      </c>
    </row>
    <row r="713" spans="1:16">
      <c r="A713" s="1" t="s">
        <v>73</v>
      </c>
      <c r="B713" s="5">
        <v>3758</v>
      </c>
      <c r="C713" s="5">
        <v>300</v>
      </c>
      <c r="D713" s="15">
        <v>110</v>
      </c>
      <c r="E713" s="15">
        <v>22</v>
      </c>
      <c r="F713" s="15"/>
      <c r="G713" s="5">
        <v>13.2</v>
      </c>
      <c r="H713" s="5">
        <v>217</v>
      </c>
      <c r="I713" s="5">
        <v>1597</v>
      </c>
      <c r="J713" s="5">
        <v>0.45</v>
      </c>
      <c r="K713" s="4" t="s">
        <v>52</v>
      </c>
      <c r="L713" s="4">
        <v>12.13</v>
      </c>
      <c r="M713" s="4">
        <v>131.29300000000001</v>
      </c>
      <c r="N713" s="1" t="s">
        <v>55</v>
      </c>
      <c r="P713" s="19" t="s">
        <v>74</v>
      </c>
    </row>
    <row r="714" spans="1:16">
      <c r="A714" t="s">
        <v>69</v>
      </c>
      <c r="B714" s="5">
        <v>3765</v>
      </c>
      <c r="C714" s="5">
        <v>300</v>
      </c>
      <c r="D714" s="5">
        <v>175</v>
      </c>
      <c r="E714" s="5">
        <v>25</v>
      </c>
      <c r="F714" s="15"/>
      <c r="G714" s="5">
        <v>12.6</v>
      </c>
      <c r="H714" s="5">
        <v>229.554</v>
      </c>
      <c r="I714" s="5">
        <v>1780</v>
      </c>
      <c r="J714" s="5">
        <v>0.52</v>
      </c>
      <c r="K714" s="4" t="s">
        <v>52</v>
      </c>
      <c r="L714" s="4">
        <v>12.13</v>
      </c>
      <c r="M714" s="4">
        <v>131.29300000000001</v>
      </c>
      <c r="N714" s="1" t="s">
        <v>55</v>
      </c>
      <c r="P714" s="19" t="s">
        <v>176</v>
      </c>
    </row>
    <row r="715" spans="1:16">
      <c r="A715" t="s">
        <v>63</v>
      </c>
      <c r="B715" s="5">
        <v>3799</v>
      </c>
      <c r="C715" s="5">
        <v>799.5</v>
      </c>
      <c r="D715" s="5">
        <f>123+25/2</f>
        <v>135.5</v>
      </c>
      <c r="E715" s="5">
        <v>25</v>
      </c>
      <c r="F715" s="5">
        <v>38</v>
      </c>
      <c r="G715" s="5">
        <v>5</v>
      </c>
      <c r="H715" s="5">
        <v>135</v>
      </c>
      <c r="I715" s="5">
        <v>2752</v>
      </c>
      <c r="J715" s="10">
        <v>0.48</v>
      </c>
      <c r="K715" s="4" t="s">
        <v>52</v>
      </c>
      <c r="L715" s="4">
        <v>12.13</v>
      </c>
      <c r="M715" s="4">
        <v>131.29300000000001</v>
      </c>
      <c r="N715" t="s">
        <v>55</v>
      </c>
      <c r="P715" s="19" t="s">
        <v>172</v>
      </c>
    </row>
    <row r="716" spans="1:16">
      <c r="A716" t="s">
        <v>101</v>
      </c>
      <c r="B716" s="5">
        <v>3800</v>
      </c>
      <c r="C716" s="5">
        <v>400</v>
      </c>
      <c r="D716" s="5">
        <v>70</v>
      </c>
      <c r="E716" s="5">
        <v>17</v>
      </c>
      <c r="G716" s="5">
        <v>3</v>
      </c>
      <c r="H716" s="5">
        <v>60</v>
      </c>
      <c r="I716" s="5">
        <v>2040</v>
      </c>
      <c r="J716" s="5">
        <v>0.2</v>
      </c>
      <c r="K716" t="s">
        <v>102</v>
      </c>
      <c r="L716">
        <v>15.76</v>
      </c>
      <c r="M716">
        <v>39.948</v>
      </c>
      <c r="N716" t="s">
        <v>55</v>
      </c>
      <c r="P716" s="19" t="s">
        <v>175</v>
      </c>
    </row>
    <row r="717" spans="1:16">
      <c r="A717" t="s">
        <v>63</v>
      </c>
      <c r="B717" s="5">
        <v>3843</v>
      </c>
      <c r="C717" s="5">
        <v>800.7</v>
      </c>
      <c r="D717" s="5">
        <f>123+25/2</f>
        <v>135.5</v>
      </c>
      <c r="E717" s="5">
        <v>25</v>
      </c>
      <c r="F717" s="5">
        <v>38</v>
      </c>
      <c r="G717" s="5">
        <v>4.9800000000000004</v>
      </c>
      <c r="H717" s="5">
        <v>137.19999999999999</v>
      </c>
      <c r="I717" s="5">
        <v>2809</v>
      </c>
      <c r="J717" s="10">
        <v>0.49199999999999999</v>
      </c>
      <c r="K717" s="4" t="s">
        <v>52</v>
      </c>
      <c r="L717" s="4">
        <v>12.13</v>
      </c>
      <c r="M717" s="4">
        <v>131.29300000000001</v>
      </c>
      <c r="N717" t="s">
        <v>55</v>
      </c>
      <c r="P717" s="19" t="s">
        <v>172</v>
      </c>
    </row>
    <row r="718" spans="1:16">
      <c r="A718" t="s">
        <v>63</v>
      </c>
      <c r="B718" s="5">
        <v>3848</v>
      </c>
      <c r="C718" s="5">
        <v>800.7</v>
      </c>
      <c r="D718" s="5">
        <f>123+25/2</f>
        <v>135.5</v>
      </c>
      <c r="E718" s="5">
        <v>25</v>
      </c>
      <c r="F718" s="5">
        <v>38</v>
      </c>
      <c r="G718" s="5">
        <v>4.9800000000000004</v>
      </c>
      <c r="H718" s="5">
        <v>137</v>
      </c>
      <c r="I718" s="5">
        <v>2805</v>
      </c>
      <c r="J718" s="10">
        <v>0.49</v>
      </c>
      <c r="K718" s="4" t="s">
        <v>52</v>
      </c>
      <c r="L718" s="4">
        <v>12.13</v>
      </c>
      <c r="M718" s="4">
        <v>131.29300000000001</v>
      </c>
      <c r="N718" t="s">
        <v>55</v>
      </c>
      <c r="P718" s="19" t="s">
        <v>172</v>
      </c>
    </row>
    <row r="719" spans="1:16">
      <c r="A719" s="1" t="s">
        <v>73</v>
      </c>
      <c r="B719" s="5">
        <v>3850</v>
      </c>
      <c r="C719" s="5">
        <v>250</v>
      </c>
      <c r="D719" s="15">
        <v>110</v>
      </c>
      <c r="E719" s="15">
        <v>22</v>
      </c>
      <c r="F719" s="15"/>
      <c r="G719" s="5">
        <v>15.5</v>
      </c>
      <c r="H719" s="5">
        <v>251</v>
      </c>
      <c r="I719" s="5">
        <v>1464</v>
      </c>
      <c r="J719" s="5">
        <v>0.47</v>
      </c>
      <c r="K719" s="4" t="s">
        <v>52</v>
      </c>
      <c r="L719" s="4">
        <v>12.13</v>
      </c>
      <c r="M719" s="4">
        <v>131.29300000000001</v>
      </c>
      <c r="N719" s="1" t="s">
        <v>55</v>
      </c>
      <c r="P719" s="19" t="s">
        <v>74</v>
      </c>
    </row>
    <row r="720" spans="1:16">
      <c r="A720" s="1" t="s">
        <v>73</v>
      </c>
      <c r="B720" s="5">
        <v>3850</v>
      </c>
      <c r="C720" s="5">
        <v>250</v>
      </c>
      <c r="D720" s="15">
        <v>110</v>
      </c>
      <c r="E720" s="15">
        <v>22</v>
      </c>
      <c r="F720" s="15"/>
      <c r="G720" s="5">
        <v>15.5</v>
      </c>
      <c r="H720" s="5">
        <v>251</v>
      </c>
      <c r="I720" s="5">
        <v>1464</v>
      </c>
      <c r="J720" s="5">
        <v>0.47</v>
      </c>
      <c r="K720" s="4" t="s">
        <v>52</v>
      </c>
      <c r="L720" s="4">
        <v>12.13</v>
      </c>
      <c r="M720" s="4">
        <v>131.29300000000001</v>
      </c>
      <c r="N720" s="1" t="s">
        <v>55</v>
      </c>
      <c r="P720" s="19" t="s">
        <v>74</v>
      </c>
    </row>
    <row r="721" spans="1:16">
      <c r="A721" t="s">
        <v>63</v>
      </c>
      <c r="B721" s="5">
        <v>3852</v>
      </c>
      <c r="C721" s="5">
        <v>800.6</v>
      </c>
      <c r="D721" s="5">
        <f t="shared" ref="D721:D727" si="2">123+25/2</f>
        <v>135.5</v>
      </c>
      <c r="E721" s="5">
        <v>25</v>
      </c>
      <c r="F721" s="5">
        <v>38</v>
      </c>
      <c r="G721" s="5">
        <v>4.9800000000000004</v>
      </c>
      <c r="H721" s="5">
        <v>137</v>
      </c>
      <c r="I721" s="5">
        <v>2804</v>
      </c>
      <c r="J721" s="10">
        <v>0.48899999999999999</v>
      </c>
      <c r="K721" s="4" t="s">
        <v>52</v>
      </c>
      <c r="L721" s="4">
        <v>12.13</v>
      </c>
      <c r="M721" s="4">
        <v>131.29300000000001</v>
      </c>
      <c r="N721" t="s">
        <v>55</v>
      </c>
      <c r="P721" s="19" t="s">
        <v>172</v>
      </c>
    </row>
    <row r="722" spans="1:16">
      <c r="A722" t="s">
        <v>63</v>
      </c>
      <c r="B722" s="5">
        <v>3864</v>
      </c>
      <c r="C722" s="5">
        <v>800.5</v>
      </c>
      <c r="D722" s="5">
        <f t="shared" si="2"/>
        <v>135.5</v>
      </c>
      <c r="E722" s="5">
        <v>25</v>
      </c>
      <c r="F722" s="5">
        <v>38</v>
      </c>
      <c r="G722" s="5">
        <v>4.9800000000000004</v>
      </c>
      <c r="H722" s="5">
        <v>135.19999999999999</v>
      </c>
      <c r="I722" s="5">
        <v>2768</v>
      </c>
      <c r="J722" s="10">
        <v>0.47499999999999998</v>
      </c>
      <c r="K722" s="4" t="s">
        <v>52</v>
      </c>
      <c r="L722" s="4">
        <v>12.13</v>
      </c>
      <c r="M722" s="4">
        <v>131.29300000000001</v>
      </c>
      <c r="N722" t="s">
        <v>55</v>
      </c>
      <c r="P722" s="19" t="s">
        <v>172</v>
      </c>
    </row>
    <row r="723" spans="1:16">
      <c r="A723" t="s">
        <v>63</v>
      </c>
      <c r="B723" s="5">
        <v>3866</v>
      </c>
      <c r="C723" s="5">
        <v>800.6</v>
      </c>
      <c r="D723" s="5">
        <f t="shared" si="2"/>
        <v>135.5</v>
      </c>
      <c r="E723" s="5">
        <v>25</v>
      </c>
      <c r="F723" s="5">
        <v>38</v>
      </c>
      <c r="G723" s="5">
        <v>4.9800000000000004</v>
      </c>
      <c r="H723" s="5">
        <v>136.69999999999999</v>
      </c>
      <c r="I723" s="5">
        <v>2797</v>
      </c>
      <c r="J723" s="10">
        <v>0.48499999999999999</v>
      </c>
      <c r="K723" s="4" t="s">
        <v>52</v>
      </c>
      <c r="L723" s="4">
        <v>12.13</v>
      </c>
      <c r="M723" s="4">
        <v>131.29300000000001</v>
      </c>
      <c r="N723" t="s">
        <v>55</v>
      </c>
      <c r="P723" s="19" t="s">
        <v>172</v>
      </c>
    </row>
    <row r="724" spans="1:16">
      <c r="A724" t="s">
        <v>63</v>
      </c>
      <c r="B724" s="5">
        <v>3882</v>
      </c>
      <c r="C724" s="5">
        <v>800.6</v>
      </c>
      <c r="D724" s="5">
        <f t="shared" si="2"/>
        <v>135.5</v>
      </c>
      <c r="E724" s="5">
        <v>25</v>
      </c>
      <c r="F724" s="5">
        <v>38</v>
      </c>
      <c r="G724" s="5">
        <v>4.9800000000000004</v>
      </c>
      <c r="H724" s="5">
        <v>138.30000000000001</v>
      </c>
      <c r="I724" s="5">
        <v>2831</v>
      </c>
      <c r="J724" s="10">
        <v>0.495</v>
      </c>
      <c r="K724" s="4" t="s">
        <v>52</v>
      </c>
      <c r="L724" s="4">
        <v>12.13</v>
      </c>
      <c r="M724" s="4">
        <v>131.29300000000001</v>
      </c>
      <c r="N724" t="s">
        <v>55</v>
      </c>
      <c r="P724" s="19" t="s">
        <v>172</v>
      </c>
    </row>
    <row r="725" spans="1:16">
      <c r="A725" t="s">
        <v>63</v>
      </c>
      <c r="B725" s="5">
        <v>3885</v>
      </c>
      <c r="C725" s="5">
        <v>800.5</v>
      </c>
      <c r="D725" s="5">
        <f t="shared" si="2"/>
        <v>135.5</v>
      </c>
      <c r="E725" s="5">
        <v>25</v>
      </c>
      <c r="F725" s="5">
        <v>38</v>
      </c>
      <c r="G725" s="5">
        <v>4.9800000000000004</v>
      </c>
      <c r="H725" s="5">
        <v>138.30000000000001</v>
      </c>
      <c r="I725" s="5">
        <v>2832</v>
      </c>
      <c r="J725" s="10">
        <v>0.495</v>
      </c>
      <c r="K725" s="4" t="s">
        <v>52</v>
      </c>
      <c r="L725" s="4">
        <v>12.13</v>
      </c>
      <c r="M725" s="4">
        <v>131.29300000000001</v>
      </c>
      <c r="N725" t="s">
        <v>55</v>
      </c>
      <c r="P725" s="19" t="s">
        <v>172</v>
      </c>
    </row>
    <row r="726" spans="1:16">
      <c r="A726" t="s">
        <v>63</v>
      </c>
      <c r="B726" s="5">
        <v>3887</v>
      </c>
      <c r="C726" s="5">
        <v>800.7</v>
      </c>
      <c r="D726" s="5">
        <f t="shared" si="2"/>
        <v>135.5</v>
      </c>
      <c r="E726" s="5">
        <v>25</v>
      </c>
      <c r="F726" s="5">
        <v>38</v>
      </c>
      <c r="G726" s="5">
        <v>4.9800000000000004</v>
      </c>
      <c r="H726" s="5">
        <v>138</v>
      </c>
      <c r="I726" s="5">
        <v>2825</v>
      </c>
      <c r="J726" s="10">
        <v>0.49199999999999999</v>
      </c>
      <c r="K726" s="4" t="s">
        <v>52</v>
      </c>
      <c r="L726" s="4">
        <v>12.13</v>
      </c>
      <c r="M726" s="4">
        <v>131.29300000000001</v>
      </c>
      <c r="N726" t="s">
        <v>55</v>
      </c>
      <c r="P726" s="19" t="s">
        <v>172</v>
      </c>
    </row>
    <row r="727" spans="1:16">
      <c r="A727" t="s">
        <v>63</v>
      </c>
      <c r="B727" s="5">
        <v>3894</v>
      </c>
      <c r="C727" s="5">
        <v>800.5</v>
      </c>
      <c r="D727" s="5">
        <f t="shared" si="2"/>
        <v>135.5</v>
      </c>
      <c r="E727" s="5">
        <v>25</v>
      </c>
      <c r="F727" s="5">
        <v>38</v>
      </c>
      <c r="G727" s="5">
        <v>4.9800000000000004</v>
      </c>
      <c r="H727" s="5">
        <v>137.80000000000001</v>
      </c>
      <c r="I727" s="5">
        <v>2820</v>
      </c>
      <c r="J727" s="10">
        <v>0.48899999999999999</v>
      </c>
      <c r="K727" s="4" t="s">
        <v>52</v>
      </c>
      <c r="L727" s="4">
        <v>12.13</v>
      </c>
      <c r="M727" s="4">
        <v>131.29300000000001</v>
      </c>
      <c r="N727" t="s">
        <v>55</v>
      </c>
      <c r="P727" s="19" t="s">
        <v>172</v>
      </c>
    </row>
    <row r="728" spans="1:16">
      <c r="A728" s="1" t="s">
        <v>73</v>
      </c>
      <c r="B728" s="5">
        <v>3894</v>
      </c>
      <c r="C728" s="5">
        <v>248</v>
      </c>
      <c r="D728" s="15">
        <v>110</v>
      </c>
      <c r="E728" s="15">
        <v>22</v>
      </c>
      <c r="F728" s="15"/>
      <c r="G728" s="5">
        <v>15.5</v>
      </c>
      <c r="H728" s="5">
        <v>251</v>
      </c>
      <c r="I728" s="5">
        <v>1464</v>
      </c>
      <c r="J728" s="5">
        <v>0.46</v>
      </c>
      <c r="K728" s="4" t="s">
        <v>52</v>
      </c>
      <c r="L728" s="4">
        <v>12.13</v>
      </c>
      <c r="M728" s="4">
        <v>131.29300000000001</v>
      </c>
      <c r="N728" s="1" t="s">
        <v>55</v>
      </c>
      <c r="P728" s="19" t="s">
        <v>74</v>
      </c>
    </row>
    <row r="729" spans="1:16">
      <c r="A729" t="s">
        <v>63</v>
      </c>
      <c r="B729" s="5">
        <v>3898</v>
      </c>
      <c r="C729" s="5">
        <v>800.5</v>
      </c>
      <c r="D729" s="5">
        <f>123+25/2</f>
        <v>135.5</v>
      </c>
      <c r="E729" s="5">
        <v>25</v>
      </c>
      <c r="F729" s="5">
        <v>38</v>
      </c>
      <c r="G729" s="5">
        <v>4.9800000000000004</v>
      </c>
      <c r="H729" s="5">
        <v>136.9</v>
      </c>
      <c r="I729" s="5">
        <v>2802</v>
      </c>
      <c r="J729" s="10">
        <v>0.48299999999999998</v>
      </c>
      <c r="K729" s="4" t="s">
        <v>52</v>
      </c>
      <c r="L729" s="4">
        <v>12.13</v>
      </c>
      <c r="M729" s="4">
        <v>131.29300000000001</v>
      </c>
      <c r="N729" t="s">
        <v>55</v>
      </c>
      <c r="P729" s="19" t="s">
        <v>172</v>
      </c>
    </row>
    <row r="730" spans="1:16">
      <c r="A730" t="s">
        <v>65</v>
      </c>
      <c r="B730" s="5">
        <v>3913</v>
      </c>
      <c r="C730" s="5">
        <v>800.2</v>
      </c>
      <c r="D730" s="5">
        <f>123+25/2</f>
        <v>135.5</v>
      </c>
      <c r="E730" s="5">
        <v>25</v>
      </c>
      <c r="F730" s="5">
        <v>38</v>
      </c>
      <c r="G730" s="5">
        <v>4.95</v>
      </c>
      <c r="H730" s="5">
        <v>146.9</v>
      </c>
      <c r="I730" s="5">
        <v>3030</v>
      </c>
      <c r="J730" s="10">
        <v>0.55700000000000005</v>
      </c>
      <c r="K730" s="4" t="s">
        <v>52</v>
      </c>
      <c r="L730" s="4">
        <v>12.13</v>
      </c>
      <c r="M730" s="4">
        <v>131.29300000000001</v>
      </c>
      <c r="N730" t="s">
        <v>55</v>
      </c>
      <c r="P730" s="19" t="s">
        <v>172</v>
      </c>
    </row>
    <row r="731" spans="1:16">
      <c r="A731" t="s">
        <v>67</v>
      </c>
      <c r="B731" s="5">
        <v>3913</v>
      </c>
      <c r="C731" s="5">
        <v>574</v>
      </c>
      <c r="D731" s="5">
        <v>75</v>
      </c>
      <c r="E731" s="5">
        <v>25</v>
      </c>
      <c r="F731" s="5">
        <v>21</v>
      </c>
      <c r="G731" s="5">
        <v>5.72</v>
      </c>
      <c r="H731" s="5">
        <v>148.78280571031101</v>
      </c>
      <c r="I731" s="5">
        <v>2649.1020119731702</v>
      </c>
      <c r="J731" s="10">
        <f>(Table2[[#This Row],[T]]/1000)^2 /(2*Table2[[#This Row],[mdot]]/1000000 *Table2[[#This Row],[P]])</f>
        <v>0.49450378054486127</v>
      </c>
      <c r="K731" t="s">
        <v>59</v>
      </c>
      <c r="L731">
        <v>14</v>
      </c>
      <c r="M731">
        <v>83.798000000000002</v>
      </c>
      <c r="N731" s="1" t="s">
        <v>55</v>
      </c>
      <c r="P731" s="19" t="s">
        <v>68</v>
      </c>
    </row>
    <row r="732" spans="1:16">
      <c r="A732" s="1" t="s">
        <v>73</v>
      </c>
      <c r="B732" s="5">
        <v>3937</v>
      </c>
      <c r="C732" s="5">
        <v>246</v>
      </c>
      <c r="D732" s="15">
        <v>110</v>
      </c>
      <c r="E732" s="15">
        <v>22</v>
      </c>
      <c r="F732" s="15"/>
      <c r="G732" s="5">
        <v>15.5</v>
      </c>
      <c r="H732" s="5">
        <v>251</v>
      </c>
      <c r="I732" s="5">
        <v>1461</v>
      </c>
      <c r="J732" s="5">
        <v>0.46</v>
      </c>
      <c r="K732" s="4" t="s">
        <v>52</v>
      </c>
      <c r="L732" s="4">
        <v>12.13</v>
      </c>
      <c r="M732" s="4">
        <v>131.29300000000001</v>
      </c>
      <c r="N732" s="1" t="s">
        <v>55</v>
      </c>
      <c r="P732" s="19" t="s">
        <v>74</v>
      </c>
    </row>
    <row r="733" spans="1:16">
      <c r="A733" t="s">
        <v>63</v>
      </c>
      <c r="B733" s="5">
        <v>3954</v>
      </c>
      <c r="C733" s="5">
        <v>800.4</v>
      </c>
      <c r="D733" s="5">
        <f>123+25/2</f>
        <v>135.5</v>
      </c>
      <c r="E733" s="5">
        <v>25</v>
      </c>
      <c r="F733" s="5">
        <v>38</v>
      </c>
      <c r="G733" s="5">
        <v>4.9800000000000004</v>
      </c>
      <c r="H733" s="5">
        <v>140.30000000000001</v>
      </c>
      <c r="I733" s="5">
        <v>2871</v>
      </c>
      <c r="J733" s="10">
        <v>0.5</v>
      </c>
      <c r="K733" s="4" t="s">
        <v>52</v>
      </c>
      <c r="L733" s="4">
        <v>12.13</v>
      </c>
      <c r="M733" s="4">
        <v>131.29300000000001</v>
      </c>
      <c r="N733" t="s">
        <v>55</v>
      </c>
      <c r="P733" s="19" t="s">
        <v>172</v>
      </c>
    </row>
    <row r="734" spans="1:16">
      <c r="A734" t="s">
        <v>63</v>
      </c>
      <c r="B734" s="5">
        <v>3965</v>
      </c>
      <c r="C734" s="5">
        <v>800.6</v>
      </c>
      <c r="D734" s="5">
        <f>123+25/2</f>
        <v>135.5</v>
      </c>
      <c r="E734" s="5">
        <v>25</v>
      </c>
      <c r="F734" s="5">
        <v>38</v>
      </c>
      <c r="G734" s="5">
        <v>4.9800000000000004</v>
      </c>
      <c r="H734" s="5">
        <v>138.30000000000001</v>
      </c>
      <c r="I734" s="5">
        <v>2832</v>
      </c>
      <c r="J734" s="10">
        <v>0.48499999999999999</v>
      </c>
      <c r="K734" s="4" t="s">
        <v>52</v>
      </c>
      <c r="L734" s="4">
        <v>12.13</v>
      </c>
      <c r="M734" s="4">
        <v>131.29300000000001</v>
      </c>
      <c r="N734" t="s">
        <v>55</v>
      </c>
      <c r="P734" s="19" t="s">
        <v>172</v>
      </c>
    </row>
    <row r="735" spans="1:16">
      <c r="A735" t="s">
        <v>66</v>
      </c>
      <c r="B735" s="5">
        <v>3992</v>
      </c>
      <c r="C735" s="5">
        <v>400</v>
      </c>
      <c r="D735" s="5">
        <f>123+25/2</f>
        <v>135.5</v>
      </c>
      <c r="E735" s="5">
        <v>25</v>
      </c>
      <c r="F735" s="5">
        <v>38</v>
      </c>
      <c r="G735" s="5">
        <v>10.220000000000001</v>
      </c>
      <c r="H735" s="5">
        <v>212.4</v>
      </c>
      <c r="I735" s="5">
        <v>2120</v>
      </c>
      <c r="J735" s="10">
        <v>0.55300000000000005</v>
      </c>
      <c r="K735" s="4" t="s">
        <v>52</v>
      </c>
      <c r="L735" s="4">
        <v>12.13</v>
      </c>
      <c r="M735" s="4">
        <v>131.29300000000001</v>
      </c>
      <c r="N735" t="s">
        <v>55</v>
      </c>
      <c r="P735" s="19" t="s">
        <v>172</v>
      </c>
    </row>
    <row r="736" spans="1:16">
      <c r="A736" t="s">
        <v>157</v>
      </c>
      <c r="B736" s="5">
        <v>4000</v>
      </c>
      <c r="C736" s="5">
        <v>400</v>
      </c>
      <c r="D736" s="5">
        <v>120</v>
      </c>
      <c r="E736" s="5">
        <v>23</v>
      </c>
      <c r="F736" s="5">
        <v>52</v>
      </c>
      <c r="G736" s="5">
        <v>7.43</v>
      </c>
      <c r="H736" s="5">
        <v>172.79936352401799</v>
      </c>
      <c r="J736" s="5"/>
      <c r="K736" s="4" t="s">
        <v>59</v>
      </c>
      <c r="L736">
        <v>14</v>
      </c>
      <c r="M736">
        <v>83.798000000000002</v>
      </c>
      <c r="N736" t="s">
        <v>55</v>
      </c>
      <c r="O736" t="s">
        <v>158</v>
      </c>
      <c r="P736" s="19" t="s">
        <v>177</v>
      </c>
    </row>
    <row r="737" spans="1:16">
      <c r="A737" t="s">
        <v>65</v>
      </c>
      <c r="B737" s="5">
        <v>4001</v>
      </c>
      <c r="C737" s="5">
        <v>800.2</v>
      </c>
      <c r="D737" s="5">
        <f>123+25/2</f>
        <v>135.5</v>
      </c>
      <c r="E737" s="5">
        <v>25</v>
      </c>
      <c r="F737" s="5">
        <v>38</v>
      </c>
      <c r="G737" s="5">
        <v>4.95</v>
      </c>
      <c r="H737" s="5">
        <v>144.80000000000001</v>
      </c>
      <c r="I737" s="5">
        <v>2980</v>
      </c>
      <c r="J737" s="10">
        <v>0.52900000000000003</v>
      </c>
      <c r="K737" s="4" t="s">
        <v>52</v>
      </c>
      <c r="L737" s="4">
        <v>12.13</v>
      </c>
      <c r="M737" s="4">
        <v>131.29300000000001</v>
      </c>
      <c r="N737" t="s">
        <v>55</v>
      </c>
      <c r="P737" s="19" t="s">
        <v>172</v>
      </c>
    </row>
    <row r="738" spans="1:16">
      <c r="A738" t="s">
        <v>63</v>
      </c>
      <c r="B738" s="5">
        <v>4097</v>
      </c>
      <c r="C738" s="5">
        <v>800.2</v>
      </c>
      <c r="D738" s="5">
        <f>123+25/2</f>
        <v>135.5</v>
      </c>
      <c r="E738" s="5">
        <v>25</v>
      </c>
      <c r="F738" s="5">
        <v>38</v>
      </c>
      <c r="G738" s="5">
        <v>4.9800000000000004</v>
      </c>
      <c r="H738" s="5">
        <v>139.30000000000001</v>
      </c>
      <c r="I738" s="5">
        <v>2851</v>
      </c>
      <c r="J738" s="10">
        <v>0.47499999999999998</v>
      </c>
      <c r="K738" s="4" t="s">
        <v>52</v>
      </c>
      <c r="L738" s="4">
        <v>12.13</v>
      </c>
      <c r="M738" s="4">
        <v>131.29300000000001</v>
      </c>
      <c r="N738" t="s">
        <v>55</v>
      </c>
      <c r="P738" s="19" t="s">
        <v>172</v>
      </c>
    </row>
    <row r="739" spans="1:16">
      <c r="A739" t="s">
        <v>63</v>
      </c>
      <c r="B739" s="5">
        <v>4160</v>
      </c>
      <c r="C739" s="5">
        <v>800.2</v>
      </c>
      <c r="D739" s="5">
        <f>123+25/2</f>
        <v>135.5</v>
      </c>
      <c r="E739" s="5">
        <v>25</v>
      </c>
      <c r="F739" s="5">
        <v>38</v>
      </c>
      <c r="G739" s="5">
        <v>4.9800000000000004</v>
      </c>
      <c r="H739" s="5">
        <v>138.5</v>
      </c>
      <c r="I739" s="5">
        <v>2834</v>
      </c>
      <c r="J739" s="10">
        <v>0.46300000000000002</v>
      </c>
      <c r="K739" s="4" t="s">
        <v>52</v>
      </c>
      <c r="L739" s="4">
        <v>12.13</v>
      </c>
      <c r="M739" s="4">
        <v>131.29300000000001</v>
      </c>
      <c r="N739" t="s">
        <v>55</v>
      </c>
      <c r="P739" s="19" t="s">
        <v>172</v>
      </c>
    </row>
    <row r="740" spans="1:16">
      <c r="A740" t="s">
        <v>69</v>
      </c>
      <c r="B740" s="5">
        <v>4160</v>
      </c>
      <c r="C740" s="5">
        <v>400</v>
      </c>
      <c r="D740" s="5">
        <v>175</v>
      </c>
      <c r="E740" s="5">
        <v>25</v>
      </c>
      <c r="F740" s="15"/>
      <c r="G740" s="5">
        <v>10.199999999999999</v>
      </c>
      <c r="H740" s="5">
        <v>213.858</v>
      </c>
      <c r="I740" s="5">
        <v>2028</v>
      </c>
      <c r="J740" s="5">
        <v>0.5</v>
      </c>
      <c r="K740" s="4" t="s">
        <v>52</v>
      </c>
      <c r="L740" s="4">
        <v>12.13</v>
      </c>
      <c r="M740" s="4">
        <v>131.29300000000001</v>
      </c>
      <c r="N740" s="1" t="s">
        <v>55</v>
      </c>
      <c r="P740" s="19" t="s">
        <v>176</v>
      </c>
    </row>
    <row r="741" spans="1:16">
      <c r="A741" t="s">
        <v>64</v>
      </c>
      <c r="B741" s="5">
        <v>4185</v>
      </c>
      <c r="C741" s="5">
        <v>300.39999999999998</v>
      </c>
      <c r="D741" s="5">
        <f>123+25/2</f>
        <v>135.5</v>
      </c>
      <c r="E741" s="5">
        <v>25</v>
      </c>
      <c r="F741" s="5">
        <v>38</v>
      </c>
      <c r="G741" s="5">
        <v>14.61</v>
      </c>
      <c r="H741" s="5">
        <v>285.60000000000002</v>
      </c>
      <c r="I741" s="5">
        <v>1990</v>
      </c>
      <c r="J741" s="10">
        <v>0.66700000000000004</v>
      </c>
      <c r="K741" s="4" t="s">
        <v>52</v>
      </c>
      <c r="L741" s="4">
        <v>12.13</v>
      </c>
      <c r="M741" s="4">
        <v>131.29300000000001</v>
      </c>
      <c r="N741" t="s">
        <v>55</v>
      </c>
      <c r="P741" s="19" t="s">
        <v>172</v>
      </c>
    </row>
    <row r="742" spans="1:16">
      <c r="A742" t="s">
        <v>157</v>
      </c>
      <c r="B742" s="5">
        <v>4200</v>
      </c>
      <c r="C742" s="5">
        <v>300</v>
      </c>
      <c r="D742" s="5">
        <v>120</v>
      </c>
      <c r="E742" s="5">
        <v>23</v>
      </c>
      <c r="F742" s="5">
        <v>52</v>
      </c>
      <c r="G742" s="5">
        <v>9.6300000000000008</v>
      </c>
      <c r="H742" s="5">
        <v>195.59878474165299</v>
      </c>
      <c r="J742" s="5"/>
      <c r="K742" s="4" t="s">
        <v>59</v>
      </c>
      <c r="L742">
        <v>14</v>
      </c>
      <c r="M742">
        <v>83.798000000000002</v>
      </c>
      <c r="N742" t="s">
        <v>55</v>
      </c>
      <c r="O742" t="s">
        <v>158</v>
      </c>
      <c r="P742" s="19" t="s">
        <v>177</v>
      </c>
    </row>
    <row r="743" spans="1:16">
      <c r="A743" t="s">
        <v>64</v>
      </c>
      <c r="B743" s="5">
        <v>4225</v>
      </c>
      <c r="C743" s="5">
        <v>300.5</v>
      </c>
      <c r="D743" s="5">
        <f>123+25/2</f>
        <v>135.5</v>
      </c>
      <c r="E743" s="5">
        <v>25</v>
      </c>
      <c r="F743" s="5">
        <v>38</v>
      </c>
      <c r="G743" s="5">
        <v>14.61</v>
      </c>
      <c r="H743" s="5">
        <v>282.60000000000002</v>
      </c>
      <c r="I743" s="5">
        <v>1970</v>
      </c>
      <c r="J743" s="10">
        <v>0.64700000000000002</v>
      </c>
      <c r="K743" s="4" t="s">
        <v>52</v>
      </c>
      <c r="L743" s="4">
        <v>12.13</v>
      </c>
      <c r="M743" s="4">
        <v>131.29300000000001</v>
      </c>
      <c r="N743" t="s">
        <v>55</v>
      </c>
      <c r="P743" s="19" t="s">
        <v>172</v>
      </c>
    </row>
    <row r="744" spans="1:16">
      <c r="A744" s="1" t="s">
        <v>70</v>
      </c>
      <c r="B744" s="5">
        <v>4280</v>
      </c>
      <c r="C744" s="5">
        <v>600</v>
      </c>
      <c r="D744" s="15">
        <v>147.745</v>
      </c>
      <c r="E744" s="15">
        <v>22.6</v>
      </c>
      <c r="F744" s="15"/>
      <c r="G744" s="5">
        <v>8.11</v>
      </c>
      <c r="H744" s="5">
        <v>201.5</v>
      </c>
      <c r="I744" s="5">
        <v>2390</v>
      </c>
      <c r="J744" s="10">
        <f>(Table2[[#This Row],[T]]/1000)^2 * 1/(2*Table2[[#This Row],[mdot]]/1000000 *Table2[[#This Row],[P]])</f>
        <v>0.58486479712366202</v>
      </c>
      <c r="K744" s="4" t="s">
        <v>52</v>
      </c>
      <c r="L744" s="4">
        <v>12.13</v>
      </c>
      <c r="M744" s="4">
        <v>131.29300000000001</v>
      </c>
      <c r="N744" s="1"/>
      <c r="P744" s="19" t="s">
        <v>71</v>
      </c>
    </row>
    <row r="745" spans="1:16">
      <c r="A745" t="s">
        <v>69</v>
      </c>
      <c r="B745" s="5">
        <v>4320</v>
      </c>
      <c r="C745" s="5">
        <v>200</v>
      </c>
      <c r="D745" s="5">
        <v>175</v>
      </c>
      <c r="E745" s="5">
        <v>25</v>
      </c>
      <c r="F745" s="15"/>
      <c r="G745" s="5">
        <v>20</v>
      </c>
      <c r="H745" s="5">
        <v>302.14800000000002</v>
      </c>
      <c r="I745" s="5">
        <v>1501</v>
      </c>
      <c r="J745" s="5">
        <v>0.5</v>
      </c>
      <c r="K745" s="4" t="s">
        <v>52</v>
      </c>
      <c r="L745" s="4">
        <v>12.13</v>
      </c>
      <c r="M745" s="4">
        <v>131.29300000000001</v>
      </c>
      <c r="N745" s="1" t="s">
        <v>55</v>
      </c>
      <c r="P745" s="19" t="s">
        <v>176</v>
      </c>
    </row>
    <row r="746" spans="1:16">
      <c r="A746" t="s">
        <v>65</v>
      </c>
      <c r="B746" s="5">
        <v>4357</v>
      </c>
      <c r="C746" s="5">
        <v>900.2</v>
      </c>
      <c r="D746" s="5">
        <f>123+25/2</f>
        <v>135.5</v>
      </c>
      <c r="E746" s="5">
        <v>25</v>
      </c>
      <c r="F746" s="5">
        <v>38</v>
      </c>
      <c r="G746" s="5">
        <v>4.95</v>
      </c>
      <c r="H746" s="5">
        <v>158.19999999999999</v>
      </c>
      <c r="I746" s="5">
        <v>3260</v>
      </c>
      <c r="J746" s="10">
        <v>0.57999999999999996</v>
      </c>
      <c r="K746" s="4" t="s">
        <v>52</v>
      </c>
      <c r="L746" s="4">
        <v>12.13</v>
      </c>
      <c r="M746" s="4">
        <v>131.29300000000001</v>
      </c>
      <c r="N746" t="s">
        <v>55</v>
      </c>
      <c r="P746" s="19" t="s">
        <v>172</v>
      </c>
    </row>
    <row r="747" spans="1:16">
      <c r="A747" t="s">
        <v>65</v>
      </c>
      <c r="B747" s="5">
        <v>4357</v>
      </c>
      <c r="C747" s="5">
        <v>900.2</v>
      </c>
      <c r="D747" s="5">
        <f>123+25/2</f>
        <v>135.5</v>
      </c>
      <c r="E747" s="5">
        <v>25</v>
      </c>
      <c r="F747" s="5">
        <v>38</v>
      </c>
      <c r="G747" s="5">
        <v>4.95</v>
      </c>
      <c r="H747" s="5">
        <v>156.9</v>
      </c>
      <c r="I747" s="5">
        <v>3230</v>
      </c>
      <c r="J747" s="10">
        <v>0.57099999999999995</v>
      </c>
      <c r="K747" s="4" t="s">
        <v>52</v>
      </c>
      <c r="L747" s="4">
        <v>12.13</v>
      </c>
      <c r="M747" s="4">
        <v>131.29300000000001</v>
      </c>
      <c r="N747" t="s">
        <v>55</v>
      </c>
      <c r="P747" s="19" t="s">
        <v>172</v>
      </c>
    </row>
    <row r="748" spans="1:16">
      <c r="A748" t="s">
        <v>64</v>
      </c>
      <c r="B748" s="5">
        <v>4366</v>
      </c>
      <c r="C748" s="5">
        <v>300.5</v>
      </c>
      <c r="D748" s="5">
        <f>123+25/2</f>
        <v>135.5</v>
      </c>
      <c r="E748" s="5">
        <v>25</v>
      </c>
      <c r="F748" s="5">
        <v>38</v>
      </c>
      <c r="G748" s="5">
        <v>15</v>
      </c>
      <c r="H748" s="5">
        <v>296.2</v>
      </c>
      <c r="I748" s="5">
        <v>2010</v>
      </c>
      <c r="J748" s="10">
        <v>0.67</v>
      </c>
      <c r="K748" s="4" t="s">
        <v>52</v>
      </c>
      <c r="L748" s="4">
        <v>12.13</v>
      </c>
      <c r="M748" s="4">
        <v>131.29300000000001</v>
      </c>
      <c r="N748" t="s">
        <v>55</v>
      </c>
      <c r="P748" s="19" t="s">
        <v>172</v>
      </c>
    </row>
    <row r="749" spans="1:16">
      <c r="A749" s="1" t="s">
        <v>73</v>
      </c>
      <c r="B749" s="5">
        <v>4375</v>
      </c>
      <c r="C749" s="5">
        <v>351</v>
      </c>
      <c r="D749" s="15">
        <v>110</v>
      </c>
      <c r="E749" s="15">
        <v>22</v>
      </c>
      <c r="F749" s="15"/>
      <c r="G749" s="5">
        <v>13.3</v>
      </c>
      <c r="H749" s="5">
        <v>246</v>
      </c>
      <c r="I749" s="5">
        <v>1790</v>
      </c>
      <c r="J749" s="5">
        <v>0.49</v>
      </c>
      <c r="K749" s="4" t="s">
        <v>52</v>
      </c>
      <c r="L749" s="4">
        <v>12.13</v>
      </c>
      <c r="M749" s="4">
        <v>131.29300000000001</v>
      </c>
      <c r="N749" s="1" t="s">
        <v>55</v>
      </c>
      <c r="P749" s="19" t="s">
        <v>74</v>
      </c>
    </row>
    <row r="750" spans="1:16">
      <c r="A750" s="1" t="s">
        <v>70</v>
      </c>
      <c r="B750" s="5">
        <v>4380</v>
      </c>
      <c r="C750" s="5">
        <v>700</v>
      </c>
      <c r="D750" s="15">
        <v>147.745</v>
      </c>
      <c r="E750" s="15">
        <v>22.6</v>
      </c>
      <c r="F750" s="15"/>
      <c r="G750" s="5">
        <v>6.72</v>
      </c>
      <c r="H750" s="5">
        <v>185.7</v>
      </c>
      <c r="I750" s="5">
        <v>2630</v>
      </c>
      <c r="J750" s="10">
        <f>(Table2[[#This Row],[T]]/1000)^2 * 1/(2*Table2[[#This Row],[mdot]]/1000000 *Table2[[#This Row],[P]])</f>
        <v>0.5858014310176124</v>
      </c>
      <c r="K750" s="4" t="s">
        <v>52</v>
      </c>
      <c r="L750" s="4">
        <v>12.13</v>
      </c>
      <c r="M750" s="4">
        <v>131.29300000000001</v>
      </c>
      <c r="N750" s="1"/>
      <c r="P750" s="19" t="s">
        <v>71</v>
      </c>
    </row>
    <row r="751" spans="1:16">
      <c r="A751" t="s">
        <v>64</v>
      </c>
      <c r="B751" s="5">
        <v>4380</v>
      </c>
      <c r="C751" s="5">
        <v>300.39999999999998</v>
      </c>
      <c r="D751" s="5">
        <f t="shared" ref="D751:D756" si="3">123+25/2</f>
        <v>135.5</v>
      </c>
      <c r="E751" s="5">
        <v>25</v>
      </c>
      <c r="F751" s="5">
        <v>38</v>
      </c>
      <c r="G751" s="5">
        <v>15</v>
      </c>
      <c r="H751" s="5">
        <v>291.8</v>
      </c>
      <c r="I751" s="5">
        <v>1980</v>
      </c>
      <c r="J751" s="10">
        <v>0.64800000000000002</v>
      </c>
      <c r="K751" s="4" t="s">
        <v>52</v>
      </c>
      <c r="L751" s="4">
        <v>12.13</v>
      </c>
      <c r="M751" s="4">
        <v>131.29300000000001</v>
      </c>
      <c r="N751" t="s">
        <v>55</v>
      </c>
      <c r="P751" s="19" t="s">
        <v>172</v>
      </c>
    </row>
    <row r="752" spans="1:16">
      <c r="A752" t="s">
        <v>65</v>
      </c>
      <c r="B752" s="5">
        <v>4393</v>
      </c>
      <c r="C752" s="5">
        <v>900.2</v>
      </c>
      <c r="D752" s="5">
        <f t="shared" si="3"/>
        <v>135.5</v>
      </c>
      <c r="E752" s="5">
        <v>25</v>
      </c>
      <c r="F752" s="5">
        <v>38</v>
      </c>
      <c r="G752" s="5">
        <v>4.95</v>
      </c>
      <c r="H752" s="5">
        <v>157.1</v>
      </c>
      <c r="I752" s="5">
        <v>3240</v>
      </c>
      <c r="J752" s="10">
        <v>0.56699999999999995</v>
      </c>
      <c r="K752" s="4" t="s">
        <v>52</v>
      </c>
      <c r="L752" s="4">
        <v>12.13</v>
      </c>
      <c r="M752" s="4">
        <v>131.29300000000001</v>
      </c>
      <c r="N752" t="s">
        <v>55</v>
      </c>
      <c r="P752" s="19" t="s">
        <v>172</v>
      </c>
    </row>
    <row r="753" spans="1:16">
      <c r="A753" t="s">
        <v>65</v>
      </c>
      <c r="B753" s="5">
        <v>4410</v>
      </c>
      <c r="C753" s="5">
        <v>300.60000000000002</v>
      </c>
      <c r="D753" s="5">
        <f t="shared" si="3"/>
        <v>135.5</v>
      </c>
      <c r="E753" s="5">
        <v>25</v>
      </c>
      <c r="F753" s="5">
        <v>38</v>
      </c>
      <c r="G753" s="5">
        <v>14.99</v>
      </c>
      <c r="H753" s="5">
        <v>294.8</v>
      </c>
      <c r="I753" s="5">
        <v>2010</v>
      </c>
      <c r="J753" s="10">
        <v>0.65700000000000003</v>
      </c>
      <c r="K753" s="4" t="s">
        <v>52</v>
      </c>
      <c r="L753" s="4">
        <v>12.13</v>
      </c>
      <c r="M753" s="4">
        <v>131.29300000000001</v>
      </c>
      <c r="N753" t="s">
        <v>55</v>
      </c>
      <c r="P753" s="19" t="s">
        <v>172</v>
      </c>
    </row>
    <row r="754" spans="1:16">
      <c r="A754" t="s">
        <v>65</v>
      </c>
      <c r="B754" s="5">
        <v>4417</v>
      </c>
      <c r="C754" s="5">
        <v>300.5</v>
      </c>
      <c r="D754" s="5">
        <f t="shared" si="3"/>
        <v>135.5</v>
      </c>
      <c r="E754" s="5">
        <v>25</v>
      </c>
      <c r="F754" s="5">
        <v>38</v>
      </c>
      <c r="G754" s="5">
        <v>14.99</v>
      </c>
      <c r="H754" s="5">
        <v>291.7</v>
      </c>
      <c r="I754" s="5">
        <v>1980</v>
      </c>
      <c r="J754" s="10">
        <v>0.64300000000000002</v>
      </c>
      <c r="K754" s="4" t="s">
        <v>52</v>
      </c>
      <c r="L754" s="4">
        <v>12.13</v>
      </c>
      <c r="M754" s="4">
        <v>131.29300000000001</v>
      </c>
      <c r="N754" t="s">
        <v>55</v>
      </c>
      <c r="P754" s="19" t="s">
        <v>172</v>
      </c>
    </row>
    <row r="755" spans="1:16">
      <c r="A755" t="s">
        <v>65</v>
      </c>
      <c r="B755" s="5">
        <v>4452</v>
      </c>
      <c r="C755" s="5">
        <v>300.39999999999998</v>
      </c>
      <c r="D755" s="5">
        <f t="shared" si="3"/>
        <v>135.5</v>
      </c>
      <c r="E755" s="5">
        <v>25</v>
      </c>
      <c r="F755" s="5">
        <v>38</v>
      </c>
      <c r="G755" s="5">
        <v>14.99</v>
      </c>
      <c r="H755" s="5">
        <v>291.5</v>
      </c>
      <c r="I755" s="5">
        <v>1980</v>
      </c>
      <c r="J755" s="10">
        <v>0.63700000000000001</v>
      </c>
      <c r="K755" s="4" t="s">
        <v>52</v>
      </c>
      <c r="L755" s="4">
        <v>12.13</v>
      </c>
      <c r="M755" s="4">
        <v>131.29300000000001</v>
      </c>
      <c r="N755" t="s">
        <v>55</v>
      </c>
      <c r="P755" s="19" t="s">
        <v>172</v>
      </c>
    </row>
    <row r="756" spans="1:16">
      <c r="A756" t="s">
        <v>65</v>
      </c>
      <c r="B756" s="5">
        <v>4498</v>
      </c>
      <c r="C756" s="5">
        <v>300.10000000000002</v>
      </c>
      <c r="D756" s="5">
        <f t="shared" si="3"/>
        <v>135.5</v>
      </c>
      <c r="E756" s="5">
        <v>25</v>
      </c>
      <c r="F756" s="5">
        <v>38</v>
      </c>
      <c r="G756" s="5">
        <v>15.13</v>
      </c>
      <c r="H756" s="5">
        <v>296.10000000000002</v>
      </c>
      <c r="I756" s="5">
        <v>1995</v>
      </c>
      <c r="J756" s="10">
        <v>0.64400000000000002</v>
      </c>
      <c r="K756" s="4" t="s">
        <v>52</v>
      </c>
      <c r="L756" s="4">
        <v>12.13</v>
      </c>
      <c r="M756" s="4">
        <v>131.29300000000001</v>
      </c>
      <c r="N756" t="s">
        <v>55</v>
      </c>
      <c r="P756" s="19" t="s">
        <v>172</v>
      </c>
    </row>
    <row r="757" spans="1:16">
      <c r="A757" s="1" t="s">
        <v>70</v>
      </c>
      <c r="B757" s="5">
        <v>4500</v>
      </c>
      <c r="C757" s="5">
        <v>300</v>
      </c>
      <c r="D757" s="15">
        <v>147.745</v>
      </c>
      <c r="E757" s="15">
        <v>22.6</v>
      </c>
      <c r="F757" s="15"/>
      <c r="G757" s="5">
        <v>13.66</v>
      </c>
      <c r="H757" s="5">
        <v>278.89999999999998</v>
      </c>
      <c r="I757" s="5">
        <v>1950</v>
      </c>
      <c r="J757" s="10">
        <f>(Table2[[#This Row],[T]]/1000)^2 * 1/(2*Table2[[#This Row],[mdot]]/1000000 *Table2[[#This Row],[P]])</f>
        <v>0.632708719700667</v>
      </c>
      <c r="K757" s="4" t="s">
        <v>52</v>
      </c>
      <c r="L757" s="4">
        <v>12.13</v>
      </c>
      <c r="M757" s="4">
        <v>131.29300000000001</v>
      </c>
      <c r="N757" s="1"/>
      <c r="P757" s="19" t="s">
        <v>71</v>
      </c>
    </row>
    <row r="758" spans="1:16">
      <c r="A758" t="s">
        <v>62</v>
      </c>
      <c r="B758" s="5">
        <v>4500</v>
      </c>
      <c r="C758" s="5">
        <v>300</v>
      </c>
      <c r="D758" s="5">
        <v>155.232</v>
      </c>
      <c r="E758" s="5">
        <v>29.529</v>
      </c>
      <c r="G758" s="5">
        <v>14.18</v>
      </c>
      <c r="H758" s="5">
        <v>290.10000000000002</v>
      </c>
      <c r="I758" s="5">
        <v>1950</v>
      </c>
      <c r="J758" s="10">
        <f>(Table2[[#This Row],[T]]/1000)^2 * 1/(2*Table2[[#This Row],[mdot]]/1000000 *Table2[[#This Row],[P]])</f>
        <v>0.65944217207334288</v>
      </c>
      <c r="K758" s="4" t="s">
        <v>52</v>
      </c>
      <c r="L758" s="4">
        <v>12.13</v>
      </c>
      <c r="M758" s="4">
        <v>131.29300000000001</v>
      </c>
      <c r="N758" t="s">
        <v>55</v>
      </c>
      <c r="P758" s="19" t="s">
        <v>179</v>
      </c>
    </row>
    <row r="759" spans="1:16">
      <c r="A759" t="s">
        <v>58</v>
      </c>
      <c r="B759" s="5">
        <v>4500</v>
      </c>
      <c r="C759" s="5">
        <v>300</v>
      </c>
      <c r="D759" s="5">
        <v>155.232</v>
      </c>
      <c r="E759" s="5">
        <v>29.529</v>
      </c>
      <c r="H759" s="5">
        <v>280</v>
      </c>
      <c r="I759" s="5">
        <v>1754</v>
      </c>
      <c r="J759" s="5">
        <v>0.57099999999999995</v>
      </c>
      <c r="K759" s="4" t="s">
        <v>52</v>
      </c>
      <c r="L759" s="4">
        <v>12.13</v>
      </c>
      <c r="M759" s="4">
        <v>131.29300000000001</v>
      </c>
      <c r="N759" t="s">
        <v>55</v>
      </c>
      <c r="P759" s="19" t="s">
        <v>61</v>
      </c>
    </row>
    <row r="760" spans="1:16">
      <c r="A760" t="s">
        <v>58</v>
      </c>
      <c r="B760" s="5">
        <v>4500</v>
      </c>
      <c r="C760" s="5">
        <v>300</v>
      </c>
      <c r="D760" s="5">
        <v>155.232</v>
      </c>
      <c r="E760" s="5">
        <v>29.529</v>
      </c>
      <c r="H760" s="5">
        <v>222</v>
      </c>
      <c r="I760" s="5">
        <v>1889</v>
      </c>
      <c r="J760" s="5">
        <v>0.48499999999999999</v>
      </c>
      <c r="K760" t="s">
        <v>59</v>
      </c>
      <c r="L760">
        <v>14</v>
      </c>
      <c r="M760">
        <v>83.798000000000002</v>
      </c>
      <c r="N760" t="s">
        <v>55</v>
      </c>
      <c r="P760" s="19" t="s">
        <v>60</v>
      </c>
    </row>
    <row r="761" spans="1:16">
      <c r="A761" t="s">
        <v>64</v>
      </c>
      <c r="B761" s="5">
        <v>4500</v>
      </c>
      <c r="C761" s="5">
        <v>300</v>
      </c>
      <c r="D761" s="5">
        <f>123+25/2</f>
        <v>135.5</v>
      </c>
      <c r="E761" s="5">
        <v>25</v>
      </c>
      <c r="F761" s="5">
        <v>38</v>
      </c>
      <c r="G761" s="5">
        <v>15.35</v>
      </c>
      <c r="H761" s="5">
        <v>300.89999999999998</v>
      </c>
      <c r="I761" s="5">
        <v>2000</v>
      </c>
      <c r="J761" s="10">
        <v>0.65500000000000003</v>
      </c>
      <c r="K761" s="4" t="s">
        <v>52</v>
      </c>
      <c r="L761" s="4">
        <v>12.13</v>
      </c>
      <c r="M761" s="4">
        <v>131.29300000000001</v>
      </c>
      <c r="N761" t="s">
        <v>55</v>
      </c>
      <c r="P761" s="19" t="s">
        <v>172</v>
      </c>
    </row>
    <row r="762" spans="1:16">
      <c r="A762" t="s">
        <v>69</v>
      </c>
      <c r="B762" s="5">
        <v>4500</v>
      </c>
      <c r="C762" s="5">
        <v>300</v>
      </c>
      <c r="D762" s="5">
        <v>175</v>
      </c>
      <c r="E762" s="5">
        <v>25</v>
      </c>
      <c r="F762" s="15"/>
      <c r="G762" s="5">
        <v>14.4</v>
      </c>
      <c r="H762" s="5">
        <v>285.471</v>
      </c>
      <c r="I762" s="5">
        <v>1943</v>
      </c>
      <c r="J762" s="5">
        <v>0.6</v>
      </c>
      <c r="K762" s="4" t="s">
        <v>52</v>
      </c>
      <c r="L762" s="4">
        <v>12.13</v>
      </c>
      <c r="M762" s="4">
        <v>131.29300000000001</v>
      </c>
      <c r="N762" s="1" t="s">
        <v>55</v>
      </c>
      <c r="P762" s="19" t="s">
        <v>176</v>
      </c>
    </row>
    <row r="763" spans="1:16">
      <c r="A763" t="s">
        <v>69</v>
      </c>
      <c r="B763" s="5">
        <v>4500</v>
      </c>
      <c r="C763" s="5">
        <v>300</v>
      </c>
      <c r="D763" s="5">
        <v>175</v>
      </c>
      <c r="E763" s="5">
        <v>25</v>
      </c>
      <c r="F763" s="15"/>
      <c r="G763" s="5">
        <v>15</v>
      </c>
      <c r="H763" s="5">
        <v>278.60399999999998</v>
      </c>
      <c r="I763" s="5">
        <v>1826</v>
      </c>
      <c r="J763" s="5">
        <v>0.55000000000000004</v>
      </c>
      <c r="K763" s="4" t="s">
        <v>52</v>
      </c>
      <c r="L763" s="4">
        <v>12.13</v>
      </c>
      <c r="M763" s="4">
        <v>131.29300000000001</v>
      </c>
      <c r="N763" s="1" t="s">
        <v>55</v>
      </c>
      <c r="P763" s="19" t="s">
        <v>176</v>
      </c>
    </row>
    <row r="764" spans="1:16">
      <c r="A764" t="s">
        <v>69</v>
      </c>
      <c r="B764" s="5">
        <v>4500</v>
      </c>
      <c r="C764" s="5">
        <v>300</v>
      </c>
      <c r="D764" s="5">
        <v>175</v>
      </c>
      <c r="E764" s="5">
        <v>25</v>
      </c>
      <c r="F764" s="15"/>
      <c r="G764" s="5">
        <v>15</v>
      </c>
      <c r="H764" s="5">
        <v>278.60399999999998</v>
      </c>
      <c r="I764" s="5">
        <v>1826</v>
      </c>
      <c r="J764" s="5">
        <v>0.55000000000000004</v>
      </c>
      <c r="K764" s="4" t="s">
        <v>52</v>
      </c>
      <c r="L764" s="4">
        <v>12.13</v>
      </c>
      <c r="M764" s="4">
        <v>131.29300000000001</v>
      </c>
      <c r="N764" s="1" t="s">
        <v>55</v>
      </c>
      <c r="P764" s="19" t="s">
        <v>176</v>
      </c>
    </row>
    <row r="765" spans="1:16">
      <c r="A765" t="s">
        <v>69</v>
      </c>
      <c r="B765" s="5">
        <v>4500</v>
      </c>
      <c r="C765" s="5">
        <v>300</v>
      </c>
      <c r="D765" s="5">
        <v>175</v>
      </c>
      <c r="E765" s="5">
        <v>25</v>
      </c>
      <c r="F765" s="15"/>
      <c r="G765" s="5">
        <v>15</v>
      </c>
      <c r="H765" s="5">
        <v>279.58500000000004</v>
      </c>
      <c r="I765" s="5">
        <v>1833</v>
      </c>
      <c r="J765" s="5">
        <v>0.55000000000000004</v>
      </c>
      <c r="K765" s="4" t="s">
        <v>52</v>
      </c>
      <c r="L765" s="4">
        <v>12.13</v>
      </c>
      <c r="M765" s="4">
        <v>131.29300000000001</v>
      </c>
      <c r="N765" s="1" t="s">
        <v>55</v>
      </c>
      <c r="P765" s="19" t="s">
        <v>176</v>
      </c>
    </row>
    <row r="766" spans="1:16">
      <c r="A766" t="s">
        <v>69</v>
      </c>
      <c r="B766" s="5">
        <v>4500</v>
      </c>
      <c r="C766" s="5">
        <v>300</v>
      </c>
      <c r="D766" s="5">
        <v>175</v>
      </c>
      <c r="E766" s="5">
        <v>25</v>
      </c>
      <c r="F766" s="15"/>
      <c r="G766" s="5">
        <v>15</v>
      </c>
      <c r="H766" s="5">
        <v>279.58500000000004</v>
      </c>
      <c r="I766" s="5">
        <v>1833</v>
      </c>
      <c r="J766" s="5">
        <v>0.55000000000000004</v>
      </c>
      <c r="K766" s="4" t="s">
        <v>52</v>
      </c>
      <c r="L766" s="4">
        <v>12.13</v>
      </c>
      <c r="M766" s="4">
        <v>131.29300000000001</v>
      </c>
      <c r="N766" s="1" t="s">
        <v>55</v>
      </c>
      <c r="P766" s="19" t="s">
        <v>176</v>
      </c>
    </row>
    <row r="767" spans="1:16">
      <c r="A767" t="s">
        <v>69</v>
      </c>
      <c r="B767" s="5">
        <v>4500</v>
      </c>
      <c r="C767" s="5">
        <v>300</v>
      </c>
      <c r="D767" s="5">
        <v>175</v>
      </c>
      <c r="E767" s="5">
        <v>25</v>
      </c>
      <c r="F767" s="15"/>
      <c r="G767" s="5">
        <v>15.1</v>
      </c>
      <c r="H767" s="5">
        <v>281.54700000000003</v>
      </c>
      <c r="I767" s="5">
        <v>1834</v>
      </c>
      <c r="J767" s="5">
        <v>0.55000000000000004</v>
      </c>
      <c r="K767" s="4" t="s">
        <v>52</v>
      </c>
      <c r="L767" s="4">
        <v>12.13</v>
      </c>
      <c r="M767" s="4">
        <v>131.29300000000001</v>
      </c>
      <c r="N767" s="1" t="s">
        <v>55</v>
      </c>
      <c r="P767" s="19" t="s">
        <v>176</v>
      </c>
    </row>
    <row r="768" spans="1:16">
      <c r="A768" t="s">
        <v>157</v>
      </c>
      <c r="B768" s="5">
        <v>4500</v>
      </c>
      <c r="C768" s="5">
        <v>500</v>
      </c>
      <c r="D768" s="5">
        <v>120</v>
      </c>
      <c r="E768" s="5">
        <v>23</v>
      </c>
      <c r="F768" s="5">
        <v>52</v>
      </c>
      <c r="G768" s="5">
        <v>6.48</v>
      </c>
      <c r="H768" s="5">
        <v>175.81097032586499</v>
      </c>
      <c r="J768" s="5"/>
      <c r="K768" s="4" t="s">
        <v>59</v>
      </c>
      <c r="L768">
        <v>14</v>
      </c>
      <c r="M768">
        <v>83.798000000000002</v>
      </c>
      <c r="N768" t="s">
        <v>55</v>
      </c>
      <c r="O768" t="s">
        <v>158</v>
      </c>
      <c r="P768" s="19" t="s">
        <v>177</v>
      </c>
    </row>
    <row r="769" spans="1:16">
      <c r="A769" t="s">
        <v>65</v>
      </c>
      <c r="B769" s="5">
        <v>4501</v>
      </c>
      <c r="C769" s="5">
        <v>350.3</v>
      </c>
      <c r="D769" s="5">
        <f>123+25/2</f>
        <v>135.5</v>
      </c>
      <c r="E769" s="5">
        <v>25</v>
      </c>
      <c r="F769" s="5">
        <v>38</v>
      </c>
      <c r="G769" s="5">
        <v>13.4</v>
      </c>
      <c r="H769" s="5">
        <v>275.10000000000002</v>
      </c>
      <c r="I769" s="5">
        <v>2093</v>
      </c>
      <c r="J769" s="10">
        <v>0.627</v>
      </c>
      <c r="K769" s="4" t="s">
        <v>52</v>
      </c>
      <c r="L769" s="4">
        <v>12.13</v>
      </c>
      <c r="M769" s="4">
        <v>131.29300000000001</v>
      </c>
      <c r="N769" t="s">
        <v>55</v>
      </c>
      <c r="P769" s="19" t="s">
        <v>172</v>
      </c>
    </row>
    <row r="770" spans="1:16">
      <c r="A770" s="1" t="s">
        <v>73</v>
      </c>
      <c r="B770" s="5">
        <v>4502</v>
      </c>
      <c r="C770" s="5">
        <v>300</v>
      </c>
      <c r="D770" s="15">
        <v>110</v>
      </c>
      <c r="E770" s="15">
        <v>22</v>
      </c>
      <c r="F770" s="15"/>
      <c r="G770" s="5">
        <v>15.4</v>
      </c>
      <c r="H770" s="5">
        <v>260</v>
      </c>
      <c r="I770" s="5">
        <v>1641</v>
      </c>
      <c r="J770" s="5">
        <v>0.46</v>
      </c>
      <c r="K770" s="4" t="s">
        <v>52</v>
      </c>
      <c r="L770" s="4">
        <v>12.13</v>
      </c>
      <c r="M770" s="4">
        <v>131.29300000000001</v>
      </c>
      <c r="N770" s="1" t="s">
        <v>55</v>
      </c>
      <c r="P770" s="19" t="s">
        <v>74</v>
      </c>
    </row>
    <row r="771" spans="1:16">
      <c r="A771" t="s">
        <v>64</v>
      </c>
      <c r="B771" s="5">
        <v>4503</v>
      </c>
      <c r="C771" s="5">
        <v>350.4</v>
      </c>
      <c r="D771" s="5">
        <f t="shared" ref="D771:D776" si="4">123+25/2</f>
        <v>135.5</v>
      </c>
      <c r="E771" s="5">
        <v>25</v>
      </c>
      <c r="F771" s="5">
        <v>38</v>
      </c>
      <c r="G771" s="5">
        <v>13.62</v>
      </c>
      <c r="H771" s="5">
        <v>281.5</v>
      </c>
      <c r="I771" s="5">
        <v>2110</v>
      </c>
      <c r="J771" s="10">
        <v>0.64600000000000002</v>
      </c>
      <c r="K771" s="4" t="s">
        <v>52</v>
      </c>
      <c r="L771" s="4">
        <v>12.13</v>
      </c>
      <c r="M771" s="4">
        <v>131.29300000000001</v>
      </c>
      <c r="N771" t="s">
        <v>55</v>
      </c>
      <c r="P771" s="19" t="s">
        <v>172</v>
      </c>
    </row>
    <row r="772" spans="1:16">
      <c r="A772" t="s">
        <v>65</v>
      </c>
      <c r="B772" s="5">
        <v>4505</v>
      </c>
      <c r="C772" s="5">
        <v>300.10000000000002</v>
      </c>
      <c r="D772" s="5">
        <f t="shared" si="4"/>
        <v>135.5</v>
      </c>
      <c r="E772" s="5">
        <v>25</v>
      </c>
      <c r="F772" s="5">
        <v>38</v>
      </c>
      <c r="G772" s="5">
        <v>15.26</v>
      </c>
      <c r="H772" s="5">
        <v>301.60000000000002</v>
      </c>
      <c r="I772" s="5">
        <v>2015</v>
      </c>
      <c r="J772" s="10">
        <v>0.66200000000000003</v>
      </c>
      <c r="K772" s="4" t="s">
        <v>52</v>
      </c>
      <c r="L772" s="4">
        <v>12.13</v>
      </c>
      <c r="M772" s="4">
        <v>131.29300000000001</v>
      </c>
      <c r="N772" t="s">
        <v>55</v>
      </c>
      <c r="P772" s="19" t="s">
        <v>172</v>
      </c>
    </row>
    <row r="773" spans="1:16">
      <c r="A773" t="s">
        <v>65</v>
      </c>
      <c r="B773" s="5">
        <v>4510</v>
      </c>
      <c r="C773" s="5">
        <v>350.4</v>
      </c>
      <c r="D773" s="5">
        <f t="shared" si="4"/>
        <v>135.5</v>
      </c>
      <c r="E773" s="5">
        <v>25</v>
      </c>
      <c r="F773" s="5">
        <v>38</v>
      </c>
      <c r="G773" s="5">
        <v>13.55</v>
      </c>
      <c r="H773" s="5">
        <v>282.39999999999998</v>
      </c>
      <c r="I773" s="5">
        <v>2124</v>
      </c>
      <c r="J773" s="10">
        <v>0.65300000000000002</v>
      </c>
      <c r="K773" s="4" t="s">
        <v>52</v>
      </c>
      <c r="L773" s="4">
        <v>12.13</v>
      </c>
      <c r="M773" s="4">
        <v>131.29300000000001</v>
      </c>
      <c r="N773" t="s">
        <v>55</v>
      </c>
      <c r="P773" s="19" t="s">
        <v>172</v>
      </c>
    </row>
    <row r="774" spans="1:16">
      <c r="A774" t="s">
        <v>66</v>
      </c>
      <c r="B774" s="5">
        <v>4538</v>
      </c>
      <c r="C774" s="5">
        <v>300.10000000000002</v>
      </c>
      <c r="D774" s="5">
        <f t="shared" si="4"/>
        <v>135.5</v>
      </c>
      <c r="E774" s="5">
        <v>25</v>
      </c>
      <c r="F774" s="5">
        <v>38</v>
      </c>
      <c r="G774" s="5">
        <v>14.62</v>
      </c>
      <c r="H774" s="5">
        <v>253.8</v>
      </c>
      <c r="I774" s="5">
        <v>1770</v>
      </c>
      <c r="J774" s="10">
        <v>0.48599999999999999</v>
      </c>
      <c r="K774" s="4" t="s">
        <v>52</v>
      </c>
      <c r="L774" s="4">
        <v>12.13</v>
      </c>
      <c r="M774" s="4">
        <v>131.29300000000001</v>
      </c>
      <c r="N774" t="s">
        <v>55</v>
      </c>
      <c r="P774" s="19" t="s">
        <v>172</v>
      </c>
    </row>
    <row r="775" spans="1:16">
      <c r="A775" t="s">
        <v>64</v>
      </c>
      <c r="B775" s="5">
        <v>4548</v>
      </c>
      <c r="C775" s="5">
        <v>500.3</v>
      </c>
      <c r="D775" s="5">
        <f t="shared" si="4"/>
        <v>135.5</v>
      </c>
      <c r="E775" s="5">
        <v>25</v>
      </c>
      <c r="F775" s="5">
        <v>38</v>
      </c>
      <c r="G775" s="5">
        <v>10</v>
      </c>
      <c r="H775" s="5">
        <v>241.9</v>
      </c>
      <c r="I775" s="5">
        <v>2470</v>
      </c>
      <c r="J775" s="10">
        <v>0.64300000000000002</v>
      </c>
      <c r="K775" s="4" t="s">
        <v>52</v>
      </c>
      <c r="L775" s="4">
        <v>12.13</v>
      </c>
      <c r="M775" s="4">
        <v>131.29300000000001</v>
      </c>
      <c r="N775" t="s">
        <v>55</v>
      </c>
      <c r="P775" s="19" t="s">
        <v>172</v>
      </c>
    </row>
    <row r="776" spans="1:16">
      <c r="A776" t="s">
        <v>65</v>
      </c>
      <c r="B776" s="5">
        <v>4556</v>
      </c>
      <c r="C776" s="5">
        <v>900.3</v>
      </c>
      <c r="D776" s="5">
        <f t="shared" si="4"/>
        <v>135.5</v>
      </c>
      <c r="E776" s="5">
        <v>25</v>
      </c>
      <c r="F776" s="5">
        <v>38</v>
      </c>
      <c r="G776" s="5">
        <v>4.95</v>
      </c>
      <c r="H776" s="5">
        <v>154.30000000000001</v>
      </c>
      <c r="I776" s="5">
        <v>3180</v>
      </c>
      <c r="J776" s="10">
        <v>0.52800000000000002</v>
      </c>
      <c r="K776" s="4" t="s">
        <v>52</v>
      </c>
      <c r="L776" s="4">
        <v>12.13</v>
      </c>
      <c r="M776" s="4">
        <v>131.29300000000001</v>
      </c>
      <c r="N776" t="s">
        <v>55</v>
      </c>
      <c r="P776" s="19" t="s">
        <v>172</v>
      </c>
    </row>
    <row r="777" spans="1:16">
      <c r="A777" s="1" t="s">
        <v>73</v>
      </c>
      <c r="B777" s="5">
        <v>4561</v>
      </c>
      <c r="C777" s="5">
        <v>298</v>
      </c>
      <c r="D777" s="15">
        <v>110</v>
      </c>
      <c r="E777" s="15">
        <v>22</v>
      </c>
      <c r="F777" s="15"/>
      <c r="G777" s="5">
        <v>15.7</v>
      </c>
      <c r="H777" s="5">
        <v>264</v>
      </c>
      <c r="I777" s="5">
        <v>1645</v>
      </c>
      <c r="J777" s="5">
        <v>0.47</v>
      </c>
      <c r="K777" s="4" t="s">
        <v>52</v>
      </c>
      <c r="L777" s="4">
        <v>12.13</v>
      </c>
      <c r="M777" s="4">
        <v>131.29300000000001</v>
      </c>
      <c r="N777" s="1" t="s">
        <v>55</v>
      </c>
      <c r="P777" s="19" t="s">
        <v>74</v>
      </c>
    </row>
    <row r="778" spans="1:16">
      <c r="A778" t="s">
        <v>63</v>
      </c>
      <c r="B778" s="5">
        <v>4569</v>
      </c>
      <c r="C778" s="5">
        <v>900.5</v>
      </c>
      <c r="D778" s="5">
        <f>123+25/2</f>
        <v>135.5</v>
      </c>
      <c r="E778" s="5">
        <v>25</v>
      </c>
      <c r="F778" s="5">
        <v>38</v>
      </c>
      <c r="G778" s="5">
        <v>5</v>
      </c>
      <c r="H778" s="5">
        <v>149.30000000000001</v>
      </c>
      <c r="I778" s="5">
        <v>3044</v>
      </c>
      <c r="J778" s="10">
        <v>0.48799999999999999</v>
      </c>
      <c r="K778" s="4" t="s">
        <v>52</v>
      </c>
      <c r="L778" s="4">
        <v>12.13</v>
      </c>
      <c r="M778" s="4">
        <v>131.29300000000001</v>
      </c>
      <c r="N778" t="s">
        <v>55</v>
      </c>
      <c r="P778" s="19" t="s">
        <v>172</v>
      </c>
    </row>
    <row r="779" spans="1:16">
      <c r="A779" t="s">
        <v>63</v>
      </c>
      <c r="B779" s="5">
        <v>4577</v>
      </c>
      <c r="C779" s="5">
        <v>900.4</v>
      </c>
      <c r="D779" s="5">
        <f>123+25/2</f>
        <v>135.5</v>
      </c>
      <c r="E779" s="5">
        <v>25</v>
      </c>
      <c r="F779" s="5">
        <v>38</v>
      </c>
      <c r="G779" s="5">
        <v>5</v>
      </c>
      <c r="H779" s="5">
        <v>146.80000000000001</v>
      </c>
      <c r="I779" s="5">
        <v>2994</v>
      </c>
      <c r="J779" s="10">
        <v>0.47099999999999997</v>
      </c>
      <c r="K779" s="4" t="s">
        <v>52</v>
      </c>
      <c r="L779" s="4">
        <v>12.13</v>
      </c>
      <c r="M779" s="4">
        <v>131.29300000000001</v>
      </c>
      <c r="N779" t="s">
        <v>55</v>
      </c>
      <c r="P779" s="19" t="s">
        <v>172</v>
      </c>
    </row>
    <row r="780" spans="1:16">
      <c r="A780" s="1" t="s">
        <v>73</v>
      </c>
      <c r="B780" s="5">
        <v>4589</v>
      </c>
      <c r="C780" s="5">
        <v>298</v>
      </c>
      <c r="D780" s="15">
        <v>110</v>
      </c>
      <c r="E780" s="15">
        <v>22</v>
      </c>
      <c r="F780" s="15"/>
      <c r="G780" s="5">
        <v>15.8</v>
      </c>
      <c r="H780" s="5">
        <v>287</v>
      </c>
      <c r="I780" s="5">
        <v>1647</v>
      </c>
      <c r="J780" s="5">
        <v>0.5</v>
      </c>
      <c r="K780" s="4" t="s">
        <v>52</v>
      </c>
      <c r="L780" s="4">
        <v>12.13</v>
      </c>
      <c r="M780" s="4">
        <v>131.29300000000001</v>
      </c>
      <c r="N780" s="1" t="s">
        <v>55</v>
      </c>
      <c r="P780" s="19" t="s">
        <v>74</v>
      </c>
    </row>
    <row r="781" spans="1:16">
      <c r="A781" t="s">
        <v>63</v>
      </c>
      <c r="B781" s="5">
        <v>4594</v>
      </c>
      <c r="C781" s="5">
        <v>900.6</v>
      </c>
      <c r="D781" s="5">
        <f>123+25/2</f>
        <v>135.5</v>
      </c>
      <c r="E781" s="5">
        <v>25</v>
      </c>
      <c r="F781" s="5">
        <v>38</v>
      </c>
      <c r="G781" s="5">
        <v>5</v>
      </c>
      <c r="H781" s="5">
        <v>152</v>
      </c>
      <c r="I781" s="5">
        <v>3099</v>
      </c>
      <c r="J781" s="10">
        <v>0.503</v>
      </c>
      <c r="K781" s="4" t="s">
        <v>52</v>
      </c>
      <c r="L781" s="4">
        <v>12.13</v>
      </c>
      <c r="M781" s="4">
        <v>131.29300000000001</v>
      </c>
      <c r="N781" t="s">
        <v>55</v>
      </c>
      <c r="P781" s="19" t="s">
        <v>172</v>
      </c>
    </row>
    <row r="782" spans="1:16">
      <c r="A782" t="s">
        <v>64</v>
      </c>
      <c r="B782" s="5">
        <v>4613</v>
      </c>
      <c r="C782" s="5">
        <v>500.3</v>
      </c>
      <c r="D782" s="5">
        <f>123+25/2</f>
        <v>135.5</v>
      </c>
      <c r="E782" s="5">
        <v>25</v>
      </c>
      <c r="F782" s="5">
        <v>38</v>
      </c>
      <c r="G782" s="5">
        <v>10.18</v>
      </c>
      <c r="H782" s="5">
        <v>246.4</v>
      </c>
      <c r="I782" s="5">
        <v>2470</v>
      </c>
      <c r="J782" s="10">
        <v>0.64600000000000002</v>
      </c>
      <c r="K782" s="4" t="s">
        <v>52</v>
      </c>
      <c r="L782" s="4">
        <v>12.13</v>
      </c>
      <c r="M782" s="4">
        <v>131.29300000000001</v>
      </c>
      <c r="N782" t="s">
        <v>55</v>
      </c>
      <c r="P782" s="19" t="s">
        <v>172</v>
      </c>
    </row>
    <row r="783" spans="1:16">
      <c r="A783" t="s">
        <v>65</v>
      </c>
      <c r="B783" s="5">
        <v>4618</v>
      </c>
      <c r="C783" s="5">
        <v>500.3</v>
      </c>
      <c r="D783" s="5">
        <f>123+25/2</f>
        <v>135.5</v>
      </c>
      <c r="E783" s="5">
        <v>25</v>
      </c>
      <c r="F783" s="5">
        <v>38</v>
      </c>
      <c r="G783" s="5">
        <v>9.99</v>
      </c>
      <c r="H783" s="5">
        <v>244.6</v>
      </c>
      <c r="I783" s="5">
        <v>2500</v>
      </c>
      <c r="J783" s="10">
        <v>0.64800000000000002</v>
      </c>
      <c r="K783" s="4" t="s">
        <v>52</v>
      </c>
      <c r="L783" s="4">
        <v>12.13</v>
      </c>
      <c r="M783" s="4">
        <v>131.29300000000001</v>
      </c>
      <c r="N783" t="s">
        <v>55</v>
      </c>
      <c r="P783" s="19" t="s">
        <v>172</v>
      </c>
    </row>
    <row r="784" spans="1:16">
      <c r="A784" s="1" t="s">
        <v>73</v>
      </c>
      <c r="B784" s="5">
        <v>4620</v>
      </c>
      <c r="C784" s="5">
        <v>300</v>
      </c>
      <c r="D784" s="15">
        <v>110</v>
      </c>
      <c r="E784" s="15">
        <v>22</v>
      </c>
      <c r="F784" s="15"/>
      <c r="G784" s="5">
        <v>15.8</v>
      </c>
      <c r="H784" s="5">
        <v>270</v>
      </c>
      <c r="I784" s="5">
        <v>1670</v>
      </c>
      <c r="J784" s="5">
        <v>0.48</v>
      </c>
      <c r="K784" s="4" t="s">
        <v>52</v>
      </c>
      <c r="L784" s="4">
        <v>12.13</v>
      </c>
      <c r="M784" s="4">
        <v>131.29300000000001</v>
      </c>
      <c r="N784" s="1" t="s">
        <v>55</v>
      </c>
      <c r="P784" s="19" t="s">
        <v>74</v>
      </c>
    </row>
    <row r="785" spans="1:16">
      <c r="A785" t="s">
        <v>65</v>
      </c>
      <c r="B785" s="5">
        <v>4653</v>
      </c>
      <c r="C785" s="5">
        <v>500.3</v>
      </c>
      <c r="D785" s="5">
        <f>123+25/2</f>
        <v>135.5</v>
      </c>
      <c r="E785" s="5">
        <v>25</v>
      </c>
      <c r="F785" s="5">
        <v>38</v>
      </c>
      <c r="G785" s="5">
        <v>9.99</v>
      </c>
      <c r="H785" s="5">
        <v>244.2</v>
      </c>
      <c r="I785" s="5">
        <v>2490</v>
      </c>
      <c r="J785" s="10">
        <v>0.64100000000000001</v>
      </c>
      <c r="K785" s="4" t="s">
        <v>52</v>
      </c>
      <c r="L785" s="4">
        <v>12.13</v>
      </c>
      <c r="M785" s="4">
        <v>131.29300000000001</v>
      </c>
      <c r="N785" t="s">
        <v>55</v>
      </c>
      <c r="P785" s="19" t="s">
        <v>172</v>
      </c>
    </row>
    <row r="786" spans="1:16">
      <c r="A786" t="s">
        <v>65</v>
      </c>
      <c r="B786" s="5">
        <v>4663</v>
      </c>
      <c r="C786" s="5">
        <v>500.3</v>
      </c>
      <c r="D786" s="5">
        <f>123+25/2</f>
        <v>135.5</v>
      </c>
      <c r="E786" s="5">
        <v>25</v>
      </c>
      <c r="F786" s="5">
        <v>38</v>
      </c>
      <c r="G786" s="5">
        <v>9.99</v>
      </c>
      <c r="H786" s="5">
        <v>243.7</v>
      </c>
      <c r="I786" s="5">
        <v>2490</v>
      </c>
      <c r="J786" s="10">
        <v>0.63700000000000001</v>
      </c>
      <c r="K786" s="4" t="s">
        <v>52</v>
      </c>
      <c r="L786" s="4">
        <v>12.13</v>
      </c>
      <c r="M786" s="4">
        <v>131.29300000000001</v>
      </c>
      <c r="N786" t="s">
        <v>55</v>
      </c>
      <c r="P786" s="19" t="s">
        <v>172</v>
      </c>
    </row>
    <row r="787" spans="1:16">
      <c r="A787" t="s">
        <v>64</v>
      </c>
      <c r="B787" s="5">
        <v>4693</v>
      </c>
      <c r="C787" s="5">
        <v>500.3</v>
      </c>
      <c r="D787" s="5">
        <f>123+25/2</f>
        <v>135.5</v>
      </c>
      <c r="E787" s="5">
        <v>25</v>
      </c>
      <c r="F787" s="5">
        <v>38</v>
      </c>
      <c r="G787" s="5">
        <v>10</v>
      </c>
      <c r="H787" s="5">
        <v>239.5</v>
      </c>
      <c r="I787" s="5">
        <v>2440</v>
      </c>
      <c r="J787" s="10">
        <v>0.61099999999999999</v>
      </c>
      <c r="K787" s="4" t="s">
        <v>52</v>
      </c>
      <c r="L787" s="4">
        <v>12.13</v>
      </c>
      <c r="M787" s="4">
        <v>131.29300000000001</v>
      </c>
      <c r="N787" t="s">
        <v>55</v>
      </c>
      <c r="P787" s="19" t="s">
        <v>172</v>
      </c>
    </row>
    <row r="788" spans="1:16">
      <c r="A788" t="s">
        <v>65</v>
      </c>
      <c r="B788" s="5">
        <v>4735</v>
      </c>
      <c r="C788" s="5">
        <v>900.2</v>
      </c>
      <c r="D788" s="5">
        <f>123+25/2</f>
        <v>135.5</v>
      </c>
      <c r="E788" s="5">
        <v>25</v>
      </c>
      <c r="F788" s="5">
        <v>38</v>
      </c>
      <c r="G788" s="5">
        <v>4.95</v>
      </c>
      <c r="H788" s="5">
        <v>155.30000000000001</v>
      </c>
      <c r="I788" s="5">
        <v>3200</v>
      </c>
      <c r="J788" s="10">
        <v>0.51400000000000001</v>
      </c>
      <c r="K788" s="4" t="s">
        <v>52</v>
      </c>
      <c r="L788" s="4">
        <v>12.13</v>
      </c>
      <c r="M788" s="4">
        <v>131.29300000000001</v>
      </c>
      <c r="N788" t="s">
        <v>55</v>
      </c>
      <c r="P788" s="19" t="s">
        <v>172</v>
      </c>
    </row>
    <row r="789" spans="1:16">
      <c r="A789" t="s">
        <v>64</v>
      </c>
      <c r="B789" s="5">
        <v>4748</v>
      </c>
      <c r="C789" s="5">
        <v>500.3</v>
      </c>
      <c r="D789" s="5">
        <f>123+25/2</f>
        <v>135.5</v>
      </c>
      <c r="E789" s="5">
        <v>25</v>
      </c>
      <c r="F789" s="5">
        <v>38</v>
      </c>
      <c r="G789" s="5">
        <v>10.18</v>
      </c>
      <c r="H789" s="5">
        <v>245.1</v>
      </c>
      <c r="I789" s="5">
        <v>2450</v>
      </c>
      <c r="J789" s="10">
        <v>0.621</v>
      </c>
      <c r="K789" s="4" t="s">
        <v>52</v>
      </c>
      <c r="L789" s="4">
        <v>12.13</v>
      </c>
      <c r="M789" s="4">
        <v>131.29300000000001</v>
      </c>
      <c r="N789" t="s">
        <v>55</v>
      </c>
      <c r="P789" s="19" t="s">
        <v>172</v>
      </c>
    </row>
    <row r="790" spans="1:16">
      <c r="A790" t="s">
        <v>69</v>
      </c>
      <c r="B790" s="5">
        <v>4770</v>
      </c>
      <c r="C790" s="5">
        <v>450</v>
      </c>
      <c r="D790" s="5">
        <v>175</v>
      </c>
      <c r="E790" s="5">
        <v>25</v>
      </c>
      <c r="F790" s="15"/>
      <c r="G790" s="5">
        <v>10.199999999999999</v>
      </c>
      <c r="H790" s="5">
        <v>229.554</v>
      </c>
      <c r="I790" s="5">
        <v>2177</v>
      </c>
      <c r="J790" s="5">
        <v>0.5</v>
      </c>
      <c r="K790" s="4" t="s">
        <v>52</v>
      </c>
      <c r="L790" s="4">
        <v>12.13</v>
      </c>
      <c r="M790" s="4">
        <v>131.29300000000001</v>
      </c>
      <c r="N790" s="1" t="s">
        <v>55</v>
      </c>
      <c r="P790" s="19" t="s">
        <v>176</v>
      </c>
    </row>
    <row r="791" spans="1:16">
      <c r="A791" t="s">
        <v>157</v>
      </c>
      <c r="B791" s="5">
        <v>4800</v>
      </c>
      <c r="C791" s="5">
        <v>300</v>
      </c>
      <c r="D791" s="5">
        <v>120</v>
      </c>
      <c r="E791" s="5">
        <v>23</v>
      </c>
      <c r="F791" s="5">
        <v>52</v>
      </c>
      <c r="G791" s="5">
        <v>10.57</v>
      </c>
      <c r="H791" s="5">
        <v>215.07886140493099</v>
      </c>
      <c r="J791" s="5"/>
      <c r="K791" s="4" t="s">
        <v>59</v>
      </c>
      <c r="L791">
        <v>14</v>
      </c>
      <c r="M791">
        <v>83.798000000000002</v>
      </c>
      <c r="N791" t="s">
        <v>55</v>
      </c>
      <c r="O791" t="s">
        <v>158</v>
      </c>
      <c r="P791" s="19" t="s">
        <v>177</v>
      </c>
    </row>
    <row r="792" spans="1:16">
      <c r="A792" t="s">
        <v>157</v>
      </c>
      <c r="B792" s="5">
        <v>4800</v>
      </c>
      <c r="C792" s="5">
        <v>400</v>
      </c>
      <c r="D792" s="5">
        <v>120</v>
      </c>
      <c r="E792" s="5">
        <v>23</v>
      </c>
      <c r="F792" s="5">
        <v>52</v>
      </c>
      <c r="G792" s="5">
        <v>8.52</v>
      </c>
      <c r="H792" s="5">
        <v>204.40098448387801</v>
      </c>
      <c r="J792" s="5"/>
      <c r="K792" s="4" t="s">
        <v>59</v>
      </c>
      <c r="L792">
        <v>14</v>
      </c>
      <c r="M792">
        <v>83.798000000000002</v>
      </c>
      <c r="N792" t="s">
        <v>55</v>
      </c>
      <c r="O792" t="s">
        <v>158</v>
      </c>
      <c r="P792" s="19" t="s">
        <v>177</v>
      </c>
    </row>
    <row r="793" spans="1:16">
      <c r="A793" t="s">
        <v>65</v>
      </c>
      <c r="B793" s="5">
        <v>4825</v>
      </c>
      <c r="C793" s="5">
        <v>900.2</v>
      </c>
      <c r="D793" s="5">
        <f>123+25/2</f>
        <v>135.5</v>
      </c>
      <c r="E793" s="5">
        <v>25</v>
      </c>
      <c r="F793" s="5">
        <v>38</v>
      </c>
      <c r="G793" s="5">
        <v>4.95</v>
      </c>
      <c r="H793" s="5">
        <v>155.80000000000001</v>
      </c>
      <c r="I793" s="5">
        <v>3210</v>
      </c>
      <c r="J793" s="10">
        <v>0.50800000000000001</v>
      </c>
      <c r="K793" s="4" t="s">
        <v>52</v>
      </c>
      <c r="L793" s="4">
        <v>12.13</v>
      </c>
      <c r="M793" s="4">
        <v>131.29300000000001</v>
      </c>
      <c r="N793" t="s">
        <v>55</v>
      </c>
      <c r="P793" s="19" t="s">
        <v>172</v>
      </c>
    </row>
    <row r="794" spans="1:16">
      <c r="A794" t="s">
        <v>65</v>
      </c>
      <c r="B794" s="5">
        <v>4902</v>
      </c>
      <c r="C794" s="5">
        <v>1000</v>
      </c>
      <c r="D794" s="5">
        <f>123+25/2</f>
        <v>135.5</v>
      </c>
      <c r="E794" s="5">
        <v>25</v>
      </c>
      <c r="F794" s="5">
        <v>38</v>
      </c>
      <c r="G794" s="5">
        <v>4.95</v>
      </c>
      <c r="H794" s="5">
        <v>168</v>
      </c>
      <c r="I794" s="5">
        <v>3460</v>
      </c>
      <c r="J794" s="10">
        <v>0.58199999999999996</v>
      </c>
      <c r="K794" s="4" t="s">
        <v>52</v>
      </c>
      <c r="L794" s="4">
        <v>12.13</v>
      </c>
      <c r="M794" s="4">
        <v>131.29300000000001</v>
      </c>
      <c r="N794" t="s">
        <v>55</v>
      </c>
      <c r="P794" s="19" t="s">
        <v>172</v>
      </c>
    </row>
    <row r="795" spans="1:16">
      <c r="A795" t="s">
        <v>69</v>
      </c>
      <c r="B795" s="5">
        <v>4920</v>
      </c>
      <c r="C795" s="5">
        <v>600</v>
      </c>
      <c r="D795" s="5">
        <v>175</v>
      </c>
      <c r="E795" s="5">
        <v>25</v>
      </c>
      <c r="F795" s="15"/>
      <c r="G795" s="5">
        <v>8</v>
      </c>
      <c r="H795" s="5">
        <v>207.97200000000001</v>
      </c>
      <c r="I795" s="5">
        <v>2980</v>
      </c>
      <c r="J795" s="5">
        <v>0.5</v>
      </c>
      <c r="K795" s="4" t="s">
        <v>52</v>
      </c>
      <c r="L795" s="4">
        <v>12.13</v>
      </c>
      <c r="M795" s="4">
        <v>131.29300000000001</v>
      </c>
      <c r="N795" s="1" t="s">
        <v>55</v>
      </c>
      <c r="P795" s="19" t="s">
        <v>176</v>
      </c>
    </row>
    <row r="796" spans="1:16">
      <c r="A796" t="s">
        <v>63</v>
      </c>
      <c r="B796" s="5">
        <v>4926</v>
      </c>
      <c r="C796" s="5">
        <v>900.4</v>
      </c>
      <c r="D796" s="5">
        <f>123+25/2</f>
        <v>135.5</v>
      </c>
      <c r="E796" s="5">
        <v>25</v>
      </c>
      <c r="F796" s="5">
        <v>38</v>
      </c>
      <c r="G796" s="5">
        <v>5</v>
      </c>
      <c r="H796" s="5">
        <v>153.4</v>
      </c>
      <c r="I796" s="5">
        <v>3127</v>
      </c>
      <c r="J796" s="10">
        <v>0.47799999999999998</v>
      </c>
      <c r="K796" s="4" t="s">
        <v>52</v>
      </c>
      <c r="L796" s="4">
        <v>12.13</v>
      </c>
      <c r="M796" s="4">
        <v>131.29300000000001</v>
      </c>
      <c r="N796" t="s">
        <v>55</v>
      </c>
      <c r="P796" s="19" t="s">
        <v>172</v>
      </c>
    </row>
    <row r="797" spans="1:16">
      <c r="A797" t="s">
        <v>65</v>
      </c>
      <c r="B797" s="5">
        <v>4942</v>
      </c>
      <c r="C797" s="5">
        <v>1000</v>
      </c>
      <c r="D797" s="5">
        <f>123+25/2</f>
        <v>135.5</v>
      </c>
      <c r="E797" s="5">
        <v>25</v>
      </c>
      <c r="F797" s="5">
        <v>38</v>
      </c>
      <c r="G797" s="5">
        <v>4.95</v>
      </c>
      <c r="H797" s="5">
        <v>168.2</v>
      </c>
      <c r="I797" s="5">
        <v>3460</v>
      </c>
      <c r="J797" s="10">
        <v>0.57799999999999996</v>
      </c>
      <c r="K797" s="4" t="s">
        <v>52</v>
      </c>
      <c r="L797" s="4">
        <v>12.13</v>
      </c>
      <c r="M797" s="4">
        <v>131.29300000000001</v>
      </c>
      <c r="N797" t="s">
        <v>55</v>
      </c>
      <c r="P797" s="19" t="s">
        <v>172</v>
      </c>
    </row>
    <row r="798" spans="1:16">
      <c r="A798" t="s">
        <v>63</v>
      </c>
      <c r="B798" s="5">
        <v>4962</v>
      </c>
      <c r="C798" s="5">
        <v>900.2</v>
      </c>
      <c r="D798" s="5">
        <f>123+25/2</f>
        <v>135.5</v>
      </c>
      <c r="E798" s="5">
        <v>25</v>
      </c>
      <c r="F798" s="5">
        <v>38</v>
      </c>
      <c r="G798" s="5">
        <v>5</v>
      </c>
      <c r="H798" s="5">
        <v>153.9</v>
      </c>
      <c r="I798" s="5">
        <v>3137</v>
      </c>
      <c r="J798" s="10">
        <v>0.47699999999999998</v>
      </c>
      <c r="K798" s="4" t="s">
        <v>52</v>
      </c>
      <c r="L798" s="4">
        <v>12.13</v>
      </c>
      <c r="M798" s="4">
        <v>131.29300000000001</v>
      </c>
      <c r="N798" t="s">
        <v>55</v>
      </c>
      <c r="P798" s="19" t="s">
        <v>172</v>
      </c>
    </row>
    <row r="799" spans="1:16">
      <c r="A799" s="1" t="s">
        <v>73</v>
      </c>
      <c r="B799" s="5">
        <v>4989</v>
      </c>
      <c r="C799" s="5">
        <v>399</v>
      </c>
      <c r="D799" s="15">
        <v>110</v>
      </c>
      <c r="E799" s="15">
        <v>22</v>
      </c>
      <c r="F799" s="15"/>
      <c r="G799" s="5">
        <v>13.2</v>
      </c>
      <c r="H799" s="5">
        <v>263</v>
      </c>
      <c r="I799" s="5">
        <v>1929</v>
      </c>
      <c r="J799" s="5">
        <v>0.5</v>
      </c>
      <c r="K799" s="4" t="s">
        <v>52</v>
      </c>
      <c r="L799" s="4">
        <v>12.13</v>
      </c>
      <c r="M799" s="4">
        <v>131.29300000000001</v>
      </c>
      <c r="N799" s="1" t="s">
        <v>55</v>
      </c>
      <c r="P799" s="19" t="s">
        <v>74</v>
      </c>
    </row>
    <row r="800" spans="1:16">
      <c r="A800" s="1" t="s">
        <v>70</v>
      </c>
      <c r="B800" s="5">
        <v>5000</v>
      </c>
      <c r="C800" s="5">
        <v>600</v>
      </c>
      <c r="D800" s="15">
        <v>147.745</v>
      </c>
      <c r="E800" s="15">
        <v>22.6</v>
      </c>
      <c r="F800" s="15"/>
      <c r="G800" s="5">
        <v>9.32</v>
      </c>
      <c r="H800" s="5">
        <v>236.4</v>
      </c>
      <c r="I800" s="5">
        <v>2440</v>
      </c>
      <c r="J800" s="10">
        <f>(Table2[[#This Row],[T]]/1000)^2 * 1/(2*Table2[[#This Row],[mdot]]/1000000 *Table2[[#This Row],[P]])</f>
        <v>0.59962403433476386</v>
      </c>
      <c r="K800" s="4" t="s">
        <v>52</v>
      </c>
      <c r="L800" s="4">
        <v>12.13</v>
      </c>
      <c r="M800" s="4">
        <v>131.29300000000001</v>
      </c>
      <c r="N800" s="1"/>
      <c r="P800" s="19" t="s">
        <v>71</v>
      </c>
    </row>
    <row r="801" spans="1:16">
      <c r="A801" s="1" t="s">
        <v>70</v>
      </c>
      <c r="B801" s="5">
        <v>5000</v>
      </c>
      <c r="C801" s="5">
        <v>700</v>
      </c>
      <c r="D801" s="15">
        <v>147.745</v>
      </c>
      <c r="E801" s="15">
        <v>22.6</v>
      </c>
      <c r="F801" s="15"/>
      <c r="G801" s="5">
        <v>8.16</v>
      </c>
      <c r="H801" s="5">
        <v>218.4</v>
      </c>
      <c r="I801" s="5">
        <v>2570</v>
      </c>
      <c r="J801" s="10">
        <f>(Table2[[#This Row],[T]]/1000)^2 * 1/(2*Table2[[#This Row],[mdot]]/1000000 *Table2[[#This Row],[P]])</f>
        <v>0.58454117647058834</v>
      </c>
      <c r="K801" s="4" t="s">
        <v>52</v>
      </c>
      <c r="L801" s="4">
        <v>12.13</v>
      </c>
      <c r="M801" s="4">
        <v>131.29300000000001</v>
      </c>
      <c r="N801" s="1"/>
      <c r="P801" s="19" t="s">
        <v>71</v>
      </c>
    </row>
    <row r="802" spans="1:16">
      <c r="A802" s="1" t="s">
        <v>70</v>
      </c>
      <c r="B802" s="5">
        <v>5000</v>
      </c>
      <c r="C802" s="5">
        <v>800</v>
      </c>
      <c r="D802" s="15">
        <v>147.745</v>
      </c>
      <c r="E802" s="15">
        <v>22.6</v>
      </c>
      <c r="F802" s="15"/>
      <c r="G802" s="5">
        <v>6.73</v>
      </c>
      <c r="H802" s="5">
        <v>198</v>
      </c>
      <c r="I802" s="5">
        <v>2800</v>
      </c>
      <c r="J802" s="10">
        <f>(Table2[[#This Row],[T]]/1000)^2 * 1/(2*Table2[[#This Row],[mdot]]/1000000 *Table2[[#This Row],[P]])</f>
        <v>0.58252600297176815</v>
      </c>
      <c r="K802" s="4" t="s">
        <v>52</v>
      </c>
      <c r="L802" s="4">
        <v>12.13</v>
      </c>
      <c r="M802" s="4">
        <v>131.29300000000001</v>
      </c>
      <c r="N802" s="1"/>
      <c r="P802" s="19" t="s">
        <v>71</v>
      </c>
    </row>
    <row r="803" spans="1:16">
      <c r="A803" t="s">
        <v>157</v>
      </c>
      <c r="B803" s="5">
        <v>5000</v>
      </c>
      <c r="C803" s="5">
        <v>500</v>
      </c>
      <c r="D803" s="5">
        <v>120</v>
      </c>
      <c r="E803" s="5">
        <v>23</v>
      </c>
      <c r="F803" s="5">
        <v>52</v>
      </c>
      <c r="G803" s="5">
        <v>7.18</v>
      </c>
      <c r="H803" s="5">
        <v>196.28366566779701</v>
      </c>
      <c r="J803" s="5"/>
      <c r="K803" s="4" t="s">
        <v>59</v>
      </c>
      <c r="L803">
        <v>14</v>
      </c>
      <c r="M803">
        <v>83.798000000000002</v>
      </c>
      <c r="N803" t="s">
        <v>55</v>
      </c>
      <c r="O803" t="s">
        <v>158</v>
      </c>
      <c r="P803" s="19" t="s">
        <v>177</v>
      </c>
    </row>
    <row r="804" spans="1:16">
      <c r="A804" t="s">
        <v>66</v>
      </c>
      <c r="B804" s="5">
        <v>5020</v>
      </c>
      <c r="C804" s="5">
        <v>500</v>
      </c>
      <c r="D804" s="5">
        <f>123+25/2</f>
        <v>135.5</v>
      </c>
      <c r="E804" s="5">
        <v>25</v>
      </c>
      <c r="F804" s="5">
        <v>38</v>
      </c>
      <c r="G804" s="5">
        <v>10.18</v>
      </c>
      <c r="H804" s="5">
        <v>238.9</v>
      </c>
      <c r="I804" s="5">
        <v>2390</v>
      </c>
      <c r="J804" s="10">
        <v>0.55800000000000005</v>
      </c>
      <c r="K804" s="4" t="s">
        <v>52</v>
      </c>
      <c r="L804" s="4">
        <v>12.13</v>
      </c>
      <c r="M804" s="4">
        <v>131.29300000000001</v>
      </c>
      <c r="N804" t="s">
        <v>55</v>
      </c>
      <c r="P804" s="19" t="s">
        <v>172</v>
      </c>
    </row>
    <row r="805" spans="1:16">
      <c r="A805" t="s">
        <v>69</v>
      </c>
      <c r="B805" s="5">
        <v>5120</v>
      </c>
      <c r="C805" s="5">
        <v>400</v>
      </c>
      <c r="D805" s="5">
        <v>175</v>
      </c>
      <c r="E805" s="5">
        <v>25</v>
      </c>
      <c r="F805" s="15"/>
      <c r="G805" s="5">
        <v>12.6</v>
      </c>
      <c r="H805" s="5">
        <v>270.75600000000003</v>
      </c>
      <c r="I805" s="5">
        <v>2099</v>
      </c>
      <c r="J805" s="5">
        <v>0.54</v>
      </c>
      <c r="K805" s="4" t="s">
        <v>52</v>
      </c>
      <c r="L805" s="4">
        <v>12.13</v>
      </c>
      <c r="M805" s="4">
        <v>131.29300000000001</v>
      </c>
      <c r="N805" s="1" t="s">
        <v>55</v>
      </c>
      <c r="P805" s="19" t="s">
        <v>176</v>
      </c>
    </row>
    <row r="806" spans="1:16">
      <c r="A806" t="s">
        <v>63</v>
      </c>
      <c r="B806" s="5">
        <v>5200</v>
      </c>
      <c r="C806" s="5">
        <v>1003.5</v>
      </c>
      <c r="D806" s="5">
        <f>123+25/2</f>
        <v>135.5</v>
      </c>
      <c r="E806" s="5">
        <v>25</v>
      </c>
      <c r="F806" s="5">
        <v>38</v>
      </c>
      <c r="G806" s="5">
        <v>5</v>
      </c>
      <c r="H806" s="5">
        <v>160.30000000000001</v>
      </c>
      <c r="I806" s="5">
        <v>3269</v>
      </c>
      <c r="J806" s="10">
        <v>0.49399999999999999</v>
      </c>
      <c r="K806" s="4" t="s">
        <v>52</v>
      </c>
      <c r="L806" s="4">
        <v>12.13</v>
      </c>
      <c r="M806" s="4">
        <v>131.29300000000001</v>
      </c>
      <c r="N806" t="s">
        <v>55</v>
      </c>
      <c r="P806" s="19" t="s">
        <v>172</v>
      </c>
    </row>
    <row r="807" spans="1:16">
      <c r="A807" t="s">
        <v>63</v>
      </c>
      <c r="B807" s="5">
        <v>5212</v>
      </c>
      <c r="C807" s="5">
        <v>1003.4</v>
      </c>
      <c r="D807" s="5">
        <f>123+25/2</f>
        <v>135.5</v>
      </c>
      <c r="E807" s="5">
        <v>25</v>
      </c>
      <c r="F807" s="5">
        <v>38</v>
      </c>
      <c r="G807" s="5">
        <v>5</v>
      </c>
      <c r="H807" s="5">
        <v>159.80000000000001</v>
      </c>
      <c r="I807" s="5">
        <v>3258</v>
      </c>
      <c r="J807" s="10">
        <v>0.49</v>
      </c>
      <c r="K807" s="4" t="s">
        <v>52</v>
      </c>
      <c r="L807" s="4">
        <v>12.13</v>
      </c>
      <c r="M807" s="4">
        <v>131.29300000000001</v>
      </c>
      <c r="N807" t="s">
        <v>55</v>
      </c>
      <c r="P807" s="19" t="s">
        <v>172</v>
      </c>
    </row>
    <row r="808" spans="1:16">
      <c r="A808" t="s">
        <v>63</v>
      </c>
      <c r="B808" s="5">
        <v>5217</v>
      </c>
      <c r="C808" s="5">
        <v>1003.2</v>
      </c>
      <c r="D808" s="5">
        <f>123+25/2</f>
        <v>135.5</v>
      </c>
      <c r="E808" s="5">
        <v>25</v>
      </c>
      <c r="F808" s="5">
        <v>38</v>
      </c>
      <c r="G808" s="5">
        <v>5</v>
      </c>
      <c r="H808" s="5">
        <v>154.9</v>
      </c>
      <c r="I808" s="5">
        <v>3159</v>
      </c>
      <c r="J808" s="10">
        <v>0.46</v>
      </c>
      <c r="K808" s="4" t="s">
        <v>52</v>
      </c>
      <c r="L808" s="4">
        <v>12.13</v>
      </c>
      <c r="M808" s="4">
        <v>131.29300000000001</v>
      </c>
      <c r="N808" t="s">
        <v>55</v>
      </c>
      <c r="P808" s="19" t="s">
        <v>172</v>
      </c>
    </row>
    <row r="809" spans="1:16">
      <c r="A809" t="s">
        <v>69</v>
      </c>
      <c r="B809" s="5">
        <v>5220</v>
      </c>
      <c r="C809" s="5">
        <v>300</v>
      </c>
      <c r="D809" s="5">
        <v>175</v>
      </c>
      <c r="E809" s="5">
        <v>25</v>
      </c>
      <c r="F809" s="15"/>
      <c r="G809" s="5">
        <v>16.3</v>
      </c>
      <c r="H809" s="5">
        <v>327.654</v>
      </c>
      <c r="I809" s="5">
        <v>1979</v>
      </c>
      <c r="J809" s="5">
        <v>0.6</v>
      </c>
      <c r="K809" s="4" t="s">
        <v>52</v>
      </c>
      <c r="L809" s="4">
        <v>12.13</v>
      </c>
      <c r="M809" s="4">
        <v>131.29300000000001</v>
      </c>
      <c r="N809" s="1" t="s">
        <v>55</v>
      </c>
      <c r="P809" s="19" t="s">
        <v>176</v>
      </c>
    </row>
    <row r="810" spans="1:16">
      <c r="A810" t="s">
        <v>69</v>
      </c>
      <c r="B810" s="5">
        <v>5220</v>
      </c>
      <c r="C810" s="5">
        <v>300</v>
      </c>
      <c r="D810" s="5">
        <v>175</v>
      </c>
      <c r="E810" s="5">
        <v>25</v>
      </c>
      <c r="F810" s="15"/>
      <c r="G810" s="5">
        <v>16.8</v>
      </c>
      <c r="H810" s="5">
        <v>328.63499999999999</v>
      </c>
      <c r="I810" s="5">
        <v>1928</v>
      </c>
      <c r="J810" s="5">
        <v>0.59</v>
      </c>
      <c r="K810" s="4" t="s">
        <v>52</v>
      </c>
      <c r="L810" s="4">
        <v>12.13</v>
      </c>
      <c r="M810" s="4">
        <v>131.29300000000001</v>
      </c>
      <c r="N810" s="1" t="s">
        <v>55</v>
      </c>
      <c r="P810" s="19" t="s">
        <v>176</v>
      </c>
    </row>
    <row r="811" spans="1:16">
      <c r="A811" t="s">
        <v>69</v>
      </c>
      <c r="B811" s="5">
        <v>5220</v>
      </c>
      <c r="C811" s="5">
        <v>300</v>
      </c>
      <c r="D811" s="5">
        <v>175</v>
      </c>
      <c r="E811" s="5">
        <v>25</v>
      </c>
      <c r="F811" s="15"/>
      <c r="G811" s="5">
        <v>17</v>
      </c>
      <c r="H811" s="5">
        <v>329.61600000000004</v>
      </c>
      <c r="I811" s="5">
        <v>1914</v>
      </c>
      <c r="J811" s="5">
        <v>0.57999999999999996</v>
      </c>
      <c r="K811" s="4" t="s">
        <v>52</v>
      </c>
      <c r="L811" s="4">
        <v>12.13</v>
      </c>
      <c r="M811" s="4">
        <v>131.29300000000001</v>
      </c>
      <c r="N811" s="1" t="s">
        <v>55</v>
      </c>
      <c r="P811" s="19" t="s">
        <v>176</v>
      </c>
    </row>
    <row r="812" spans="1:16">
      <c r="A812" t="s">
        <v>65</v>
      </c>
      <c r="B812" s="5">
        <v>5232</v>
      </c>
      <c r="C812" s="5">
        <v>1000</v>
      </c>
      <c r="D812" s="5">
        <f>123+25/2</f>
        <v>135.5</v>
      </c>
      <c r="E812" s="5">
        <v>25</v>
      </c>
      <c r="F812" s="5">
        <v>38</v>
      </c>
      <c r="G812" s="5">
        <v>4.95</v>
      </c>
      <c r="H812" s="5">
        <v>163.9</v>
      </c>
      <c r="I812" s="5">
        <v>3380</v>
      </c>
      <c r="J812" s="10">
        <v>0.51900000000000002</v>
      </c>
      <c r="K812" s="4" t="s">
        <v>52</v>
      </c>
      <c r="L812" s="4">
        <v>12.13</v>
      </c>
      <c r="M812" s="4">
        <v>131.29300000000001</v>
      </c>
      <c r="N812" t="s">
        <v>55</v>
      </c>
      <c r="P812" s="19" t="s">
        <v>172</v>
      </c>
    </row>
    <row r="813" spans="1:16">
      <c r="A813" t="s">
        <v>69</v>
      </c>
      <c r="B813" s="5">
        <v>5250</v>
      </c>
      <c r="C813" s="5">
        <v>300</v>
      </c>
      <c r="D813" s="5">
        <v>175</v>
      </c>
      <c r="E813" s="5">
        <v>25</v>
      </c>
      <c r="F813" s="15"/>
      <c r="G813" s="5">
        <v>17</v>
      </c>
      <c r="H813" s="5">
        <v>327.654</v>
      </c>
      <c r="I813" s="5">
        <v>1903</v>
      </c>
      <c r="J813" s="5">
        <v>0.56999999999999995</v>
      </c>
      <c r="K813" s="4" t="s">
        <v>52</v>
      </c>
      <c r="L813" s="4">
        <v>12.13</v>
      </c>
      <c r="M813" s="4">
        <v>131.29300000000001</v>
      </c>
      <c r="N813" s="1" t="s">
        <v>55</v>
      </c>
      <c r="P813" s="19" t="s">
        <v>176</v>
      </c>
    </row>
    <row r="814" spans="1:16">
      <c r="A814" t="s">
        <v>69</v>
      </c>
      <c r="B814" s="5">
        <v>5250</v>
      </c>
      <c r="C814" s="5">
        <v>300</v>
      </c>
      <c r="D814" s="5">
        <v>175</v>
      </c>
      <c r="E814" s="5">
        <v>25</v>
      </c>
      <c r="F814" s="15"/>
      <c r="G814" s="5">
        <v>17.7</v>
      </c>
      <c r="H814" s="5">
        <v>327.654</v>
      </c>
      <c r="I814" s="5">
        <v>1830</v>
      </c>
      <c r="J814" s="5">
        <v>0.55000000000000004</v>
      </c>
      <c r="K814" s="4" t="s">
        <v>52</v>
      </c>
      <c r="L814" s="4">
        <v>12.13</v>
      </c>
      <c r="M814" s="4">
        <v>131.29300000000001</v>
      </c>
      <c r="N814" s="1" t="s">
        <v>55</v>
      </c>
      <c r="P814" s="19" t="s">
        <v>176</v>
      </c>
    </row>
    <row r="815" spans="1:16">
      <c r="A815" t="s">
        <v>69</v>
      </c>
      <c r="B815" s="5">
        <v>5280</v>
      </c>
      <c r="C815" s="5">
        <v>300</v>
      </c>
      <c r="D815" s="5">
        <v>175</v>
      </c>
      <c r="E815" s="5">
        <v>25</v>
      </c>
      <c r="F815" s="15"/>
      <c r="G815" s="5">
        <v>17</v>
      </c>
      <c r="H815" s="5">
        <v>329.61600000000004</v>
      </c>
      <c r="I815" s="5">
        <v>1914</v>
      </c>
      <c r="J815" s="5">
        <v>0.57999999999999996</v>
      </c>
      <c r="K815" s="4" t="s">
        <v>52</v>
      </c>
      <c r="L815" s="4">
        <v>12.13</v>
      </c>
      <c r="M815" s="4">
        <v>131.29300000000001</v>
      </c>
      <c r="N815" s="1" t="s">
        <v>55</v>
      </c>
      <c r="P815" s="19" t="s">
        <v>176</v>
      </c>
    </row>
    <row r="816" spans="1:16">
      <c r="A816" t="s">
        <v>63</v>
      </c>
      <c r="B816" s="5">
        <v>5283</v>
      </c>
      <c r="C816" s="5">
        <v>1003.7</v>
      </c>
      <c r="D816" s="5">
        <f>123+25/2</f>
        <v>135.5</v>
      </c>
      <c r="E816" s="5">
        <v>25</v>
      </c>
      <c r="F816" s="5">
        <v>38</v>
      </c>
      <c r="G816" s="5">
        <v>5</v>
      </c>
      <c r="H816" s="5">
        <v>164.9</v>
      </c>
      <c r="I816" s="5">
        <v>3362</v>
      </c>
      <c r="J816" s="10">
        <v>0.51500000000000001</v>
      </c>
      <c r="K816" s="4" t="s">
        <v>52</v>
      </c>
      <c r="L816" s="4">
        <v>12.13</v>
      </c>
      <c r="M816" s="4">
        <v>131.29300000000001</v>
      </c>
      <c r="N816" t="s">
        <v>55</v>
      </c>
      <c r="P816" s="19" t="s">
        <v>172</v>
      </c>
    </row>
    <row r="817" spans="1:16">
      <c r="A817" t="s">
        <v>69</v>
      </c>
      <c r="B817" s="5">
        <v>5300</v>
      </c>
      <c r="C817" s="5">
        <v>500</v>
      </c>
      <c r="D817" s="5">
        <v>175</v>
      </c>
      <c r="E817" s="5">
        <v>25</v>
      </c>
      <c r="F817" s="15"/>
      <c r="G817" s="5">
        <v>10.199999999999999</v>
      </c>
      <c r="H817" s="5">
        <v>248.19300000000001</v>
      </c>
      <c r="I817" s="5">
        <v>2354</v>
      </c>
      <c r="J817" s="5">
        <v>0.53</v>
      </c>
      <c r="K817" s="4" t="s">
        <v>52</v>
      </c>
      <c r="L817" s="4">
        <v>12.13</v>
      </c>
      <c r="M817" s="4">
        <v>131.29300000000001</v>
      </c>
      <c r="N817" s="1" t="s">
        <v>55</v>
      </c>
      <c r="P817" s="19" t="s">
        <v>176</v>
      </c>
    </row>
    <row r="818" spans="1:16">
      <c r="A818" t="s">
        <v>157</v>
      </c>
      <c r="B818" s="5">
        <v>5400</v>
      </c>
      <c r="C818" s="5">
        <v>300</v>
      </c>
      <c r="D818" s="5">
        <v>120</v>
      </c>
      <c r="E818" s="5">
        <v>23</v>
      </c>
      <c r="F818" s="5">
        <v>52</v>
      </c>
      <c r="G818" s="5">
        <v>11.51</v>
      </c>
      <c r="H818" s="5">
        <v>237.33723188333801</v>
      </c>
      <c r="J818" s="5"/>
      <c r="K818" s="4" t="s">
        <v>59</v>
      </c>
      <c r="L818">
        <v>14</v>
      </c>
      <c r="M818">
        <v>83.798000000000002</v>
      </c>
      <c r="N818" t="s">
        <v>55</v>
      </c>
      <c r="O818" t="s">
        <v>158</v>
      </c>
      <c r="P818" s="19" t="s">
        <v>177</v>
      </c>
    </row>
    <row r="819" spans="1:16">
      <c r="A819" t="s">
        <v>157</v>
      </c>
      <c r="B819" s="5">
        <v>5600</v>
      </c>
      <c r="C819" s="5">
        <v>400</v>
      </c>
      <c r="D819" s="5">
        <v>120</v>
      </c>
      <c r="E819" s="5">
        <v>23</v>
      </c>
      <c r="F819" s="5">
        <v>52</v>
      </c>
      <c r="G819" s="5">
        <v>9.67</v>
      </c>
      <c r="H819" s="5">
        <v>238.52768197432101</v>
      </c>
      <c r="J819" s="5"/>
      <c r="K819" s="4" t="s">
        <v>59</v>
      </c>
      <c r="L819">
        <v>14</v>
      </c>
      <c r="M819">
        <v>83.798000000000002</v>
      </c>
      <c r="N819" t="s">
        <v>55</v>
      </c>
      <c r="O819" t="s">
        <v>158</v>
      </c>
      <c r="P819" s="19" t="s">
        <v>177</v>
      </c>
    </row>
    <row r="820" spans="1:16">
      <c r="A820" t="s">
        <v>64</v>
      </c>
      <c r="B820" s="5">
        <v>5631</v>
      </c>
      <c r="C820" s="5">
        <v>600.29999999999995</v>
      </c>
      <c r="D820" s="5">
        <f t="shared" ref="D820:D826" si="5">123+25/2</f>
        <v>135.5</v>
      </c>
      <c r="E820" s="5">
        <v>25</v>
      </c>
      <c r="F820" s="5">
        <v>38</v>
      </c>
      <c r="G820" s="5">
        <v>10</v>
      </c>
      <c r="H820" s="5">
        <v>265.10000000000002</v>
      </c>
      <c r="I820" s="5">
        <v>2700</v>
      </c>
      <c r="J820" s="10">
        <v>0.624</v>
      </c>
      <c r="K820" s="4" t="s">
        <v>52</v>
      </c>
      <c r="L820" s="4">
        <v>12.13</v>
      </c>
      <c r="M820" s="4">
        <v>131.29300000000001</v>
      </c>
      <c r="N820" t="s">
        <v>55</v>
      </c>
      <c r="P820" s="19" t="s">
        <v>172</v>
      </c>
    </row>
    <row r="821" spans="1:16">
      <c r="A821" t="s">
        <v>65</v>
      </c>
      <c r="B821" s="5">
        <v>5667</v>
      </c>
      <c r="C821" s="5">
        <v>600.29999999999995</v>
      </c>
      <c r="D821" s="5">
        <f t="shared" si="5"/>
        <v>135.5</v>
      </c>
      <c r="E821" s="5">
        <v>25</v>
      </c>
      <c r="F821" s="5">
        <v>38</v>
      </c>
      <c r="G821" s="5">
        <v>9.99</v>
      </c>
      <c r="H821" s="5">
        <v>270.8</v>
      </c>
      <c r="I821" s="5">
        <v>2760</v>
      </c>
      <c r="J821" s="10">
        <v>0.64800000000000002</v>
      </c>
      <c r="K821" s="4" t="s">
        <v>52</v>
      </c>
      <c r="L821" s="4">
        <v>12.13</v>
      </c>
      <c r="M821" s="4">
        <v>131.29300000000001</v>
      </c>
      <c r="N821" t="s">
        <v>55</v>
      </c>
      <c r="P821" s="19" t="s">
        <v>172</v>
      </c>
    </row>
    <row r="822" spans="1:16">
      <c r="A822" t="s">
        <v>63</v>
      </c>
      <c r="B822" s="5">
        <v>5672</v>
      </c>
      <c r="C822" s="5">
        <v>1000.5</v>
      </c>
      <c r="D822" s="5">
        <f t="shared" si="5"/>
        <v>135.5</v>
      </c>
      <c r="E822" s="5">
        <v>25</v>
      </c>
      <c r="F822" s="5">
        <v>38</v>
      </c>
      <c r="G822" s="5">
        <v>5</v>
      </c>
      <c r="H822" s="5">
        <v>162.1</v>
      </c>
      <c r="I822" s="5">
        <v>3305</v>
      </c>
      <c r="J822" s="10">
        <v>0.46300000000000002</v>
      </c>
      <c r="K822" s="4" t="s">
        <v>52</v>
      </c>
      <c r="L822" s="4">
        <v>12.13</v>
      </c>
      <c r="M822" s="4">
        <v>131.29300000000001</v>
      </c>
      <c r="N822" t="s">
        <v>55</v>
      </c>
      <c r="P822" s="19" t="s">
        <v>172</v>
      </c>
    </row>
    <row r="823" spans="1:16">
      <c r="A823" t="s">
        <v>65</v>
      </c>
      <c r="B823" s="5">
        <v>5697</v>
      </c>
      <c r="C823" s="5">
        <v>600.29999999999995</v>
      </c>
      <c r="D823" s="5">
        <f t="shared" si="5"/>
        <v>135.5</v>
      </c>
      <c r="E823" s="5">
        <v>25</v>
      </c>
      <c r="F823" s="5">
        <v>38</v>
      </c>
      <c r="G823" s="5">
        <v>9.99</v>
      </c>
      <c r="H823" s="5">
        <v>271</v>
      </c>
      <c r="I823" s="5">
        <v>2770</v>
      </c>
      <c r="J823" s="10">
        <v>0.64500000000000002</v>
      </c>
      <c r="K823" s="4" t="s">
        <v>52</v>
      </c>
      <c r="L823" s="4">
        <v>12.13</v>
      </c>
      <c r="M823" s="4">
        <v>131.29300000000001</v>
      </c>
      <c r="N823" t="s">
        <v>55</v>
      </c>
      <c r="P823" s="19" t="s">
        <v>172</v>
      </c>
    </row>
    <row r="824" spans="1:16">
      <c r="A824" t="s">
        <v>65</v>
      </c>
      <c r="B824" s="5">
        <v>5715</v>
      </c>
      <c r="C824" s="5">
        <v>600.29999999999995</v>
      </c>
      <c r="D824" s="5">
        <f t="shared" si="5"/>
        <v>135.5</v>
      </c>
      <c r="E824" s="5">
        <v>25</v>
      </c>
      <c r="F824" s="5">
        <v>38</v>
      </c>
      <c r="G824" s="5">
        <v>9.99</v>
      </c>
      <c r="H824" s="5">
        <v>269.89999999999998</v>
      </c>
      <c r="I824" s="5">
        <v>2750</v>
      </c>
      <c r="J824" s="10">
        <v>0.63800000000000001</v>
      </c>
      <c r="K824" s="4" t="s">
        <v>52</v>
      </c>
      <c r="L824" s="4">
        <v>12.13</v>
      </c>
      <c r="M824" s="4">
        <v>131.29300000000001</v>
      </c>
      <c r="N824" t="s">
        <v>55</v>
      </c>
      <c r="P824" s="19" t="s">
        <v>172</v>
      </c>
    </row>
    <row r="825" spans="1:16">
      <c r="A825" t="s">
        <v>63</v>
      </c>
      <c r="B825" s="5">
        <v>5757</v>
      </c>
      <c r="C825" s="5">
        <v>1003.4</v>
      </c>
      <c r="D825" s="5">
        <f t="shared" si="5"/>
        <v>135.5</v>
      </c>
      <c r="E825" s="5">
        <v>25</v>
      </c>
      <c r="F825" s="5">
        <v>38</v>
      </c>
      <c r="G825" s="5">
        <v>5</v>
      </c>
      <c r="H825" s="5">
        <v>163.19999999999999</v>
      </c>
      <c r="I825" s="5">
        <v>3328</v>
      </c>
      <c r="J825" s="10">
        <v>0.46300000000000002</v>
      </c>
      <c r="K825" s="4" t="s">
        <v>52</v>
      </c>
      <c r="L825" s="4">
        <v>12.13</v>
      </c>
      <c r="M825" s="4">
        <v>131.29300000000001</v>
      </c>
      <c r="N825" t="s">
        <v>55</v>
      </c>
      <c r="P825" s="19" t="s">
        <v>172</v>
      </c>
    </row>
    <row r="826" spans="1:16">
      <c r="A826" t="s">
        <v>64</v>
      </c>
      <c r="B826" s="5">
        <v>5787</v>
      </c>
      <c r="C826" s="5">
        <v>600.29999999999995</v>
      </c>
      <c r="D826" s="5">
        <f t="shared" si="5"/>
        <v>135.5</v>
      </c>
      <c r="E826" s="5">
        <v>25</v>
      </c>
      <c r="F826" s="5">
        <v>38</v>
      </c>
      <c r="G826" s="5">
        <v>10</v>
      </c>
      <c r="H826" s="5">
        <v>266.10000000000002</v>
      </c>
      <c r="I826" s="5">
        <v>2710</v>
      </c>
      <c r="J826" s="10">
        <v>0.61199999999999999</v>
      </c>
      <c r="K826" s="4" t="s">
        <v>52</v>
      </c>
      <c r="L826" s="4">
        <v>12.13</v>
      </c>
      <c r="M826" s="4">
        <v>131.29300000000001</v>
      </c>
      <c r="N826" t="s">
        <v>55</v>
      </c>
      <c r="P826" s="19" t="s">
        <v>172</v>
      </c>
    </row>
    <row r="827" spans="1:16">
      <c r="A827" s="1" t="s">
        <v>70</v>
      </c>
      <c r="B827" s="5">
        <v>5830</v>
      </c>
      <c r="C827" s="5">
        <v>700</v>
      </c>
      <c r="D827" s="15">
        <v>147.745</v>
      </c>
      <c r="E827" s="15">
        <v>22.6</v>
      </c>
      <c r="F827" s="15"/>
      <c r="G827" s="5">
        <v>9.2899999999999991</v>
      </c>
      <c r="H827" s="5">
        <v>249.5</v>
      </c>
      <c r="I827" s="5">
        <v>2580</v>
      </c>
      <c r="J827" s="10">
        <f>(Table2[[#This Row],[T]]/1000)^2 * 1/(2*Table2[[#This Row],[mdot]]/1000000 *Table2[[#This Row],[P]])</f>
        <v>0.57468099562967256</v>
      </c>
      <c r="K827" s="4" t="s">
        <v>52</v>
      </c>
      <c r="L827" s="4">
        <v>12.13</v>
      </c>
      <c r="M827" s="4">
        <v>131.29300000000001</v>
      </c>
      <c r="N827" s="1"/>
      <c r="P827" s="19" t="s">
        <v>71</v>
      </c>
    </row>
    <row r="828" spans="1:16">
      <c r="A828" s="1" t="s">
        <v>54</v>
      </c>
      <c r="B828" s="5">
        <v>5910</v>
      </c>
      <c r="C828" s="5">
        <v>300</v>
      </c>
      <c r="D828" s="15">
        <v>150</v>
      </c>
      <c r="E828" s="15">
        <v>52.5</v>
      </c>
      <c r="F828" s="15"/>
      <c r="G828" s="5">
        <v>18.8</v>
      </c>
      <c r="H828" s="5">
        <v>392.3</v>
      </c>
      <c r="I828" s="5">
        <v>1940</v>
      </c>
      <c r="J828" s="5">
        <v>0.627</v>
      </c>
      <c r="K828" s="4" t="s">
        <v>52</v>
      </c>
      <c r="L828" s="4">
        <v>12.13</v>
      </c>
      <c r="M828" s="4">
        <v>131.29300000000001</v>
      </c>
      <c r="N828" s="1" t="s">
        <v>55</v>
      </c>
      <c r="P828" s="19" t="s">
        <v>180</v>
      </c>
    </row>
    <row r="829" spans="1:16">
      <c r="A829" t="s">
        <v>65</v>
      </c>
      <c r="B829" s="5">
        <v>5985</v>
      </c>
      <c r="C829" s="5">
        <v>400.1</v>
      </c>
      <c r="D829" s="5">
        <f>123+25/2</f>
        <v>135.5</v>
      </c>
      <c r="E829" s="5">
        <v>25</v>
      </c>
      <c r="F829" s="5">
        <v>38</v>
      </c>
      <c r="G829" s="5">
        <v>14.99</v>
      </c>
      <c r="H829" s="5">
        <v>350.1</v>
      </c>
      <c r="I829" s="5">
        <v>2380</v>
      </c>
      <c r="J829" s="10">
        <v>0.68300000000000005</v>
      </c>
      <c r="K829" s="4" t="s">
        <v>52</v>
      </c>
      <c r="L829" s="4">
        <v>12.13</v>
      </c>
      <c r="M829" s="4">
        <v>131.29300000000001</v>
      </c>
      <c r="N829" t="s">
        <v>55</v>
      </c>
      <c r="P829" s="19" t="s">
        <v>172</v>
      </c>
    </row>
    <row r="830" spans="1:16">
      <c r="A830" t="s">
        <v>65</v>
      </c>
      <c r="B830" s="5">
        <v>5999</v>
      </c>
      <c r="C830" s="5">
        <v>400.5</v>
      </c>
      <c r="D830" s="5">
        <f>123+25/2</f>
        <v>135.5</v>
      </c>
      <c r="E830" s="5">
        <v>25</v>
      </c>
      <c r="F830" s="5">
        <v>38</v>
      </c>
      <c r="G830" s="5">
        <v>14.99</v>
      </c>
      <c r="H830" s="5">
        <v>346.7</v>
      </c>
      <c r="I830" s="5">
        <v>2360</v>
      </c>
      <c r="J830" s="10">
        <v>0.66800000000000004</v>
      </c>
      <c r="K830" s="4" t="s">
        <v>52</v>
      </c>
      <c r="L830" s="4">
        <v>12.13</v>
      </c>
      <c r="M830" s="4">
        <v>131.29300000000001</v>
      </c>
      <c r="N830" t="s">
        <v>55</v>
      </c>
      <c r="P830" s="19" t="s">
        <v>172</v>
      </c>
    </row>
    <row r="831" spans="1:16">
      <c r="A831" s="1" t="s">
        <v>70</v>
      </c>
      <c r="B831" s="5">
        <v>6000</v>
      </c>
      <c r="C831" s="5">
        <v>300</v>
      </c>
      <c r="D831" s="15">
        <v>147.745</v>
      </c>
      <c r="E831" s="15">
        <v>22.6</v>
      </c>
      <c r="F831" s="15"/>
      <c r="G831" s="5">
        <v>17.329999999999998</v>
      </c>
      <c r="H831" s="5">
        <v>365.3</v>
      </c>
      <c r="I831" s="5">
        <v>2030</v>
      </c>
      <c r="J831" s="10">
        <f>(Table2[[#This Row],[T]]/1000)^2 * 1/(2*Table2[[#This Row],[mdot]]/1000000 *Table2[[#This Row],[P]])</f>
        <v>0.64168152529332578</v>
      </c>
      <c r="K831" s="4" t="s">
        <v>52</v>
      </c>
      <c r="L831" s="4">
        <v>12.13</v>
      </c>
      <c r="M831" s="4">
        <v>131.29300000000001</v>
      </c>
      <c r="N831" s="1"/>
      <c r="P831" s="19" t="s">
        <v>71</v>
      </c>
    </row>
    <row r="832" spans="1:16">
      <c r="A832" s="1" t="s">
        <v>56</v>
      </c>
      <c r="B832" s="5">
        <v>6000</v>
      </c>
      <c r="C832" s="5">
        <v>300</v>
      </c>
      <c r="D832" s="15">
        <v>150</v>
      </c>
      <c r="E832" s="15">
        <v>30</v>
      </c>
      <c r="F832" s="15">
        <v>30</v>
      </c>
      <c r="G832" s="5">
        <v>20</v>
      </c>
      <c r="H832" s="5">
        <v>392</v>
      </c>
      <c r="I832" s="5">
        <v>1966</v>
      </c>
      <c r="J832" s="10">
        <f>(Table2[[#This Row],[T]]/1000)^2 * 1/(2*Table2[[#This Row],[mdot]]/1000000 *Table2[[#This Row],[P]])</f>
        <v>0.64026666666666676</v>
      </c>
      <c r="K832" s="4" t="s">
        <v>52</v>
      </c>
      <c r="L832" s="4">
        <v>12.13</v>
      </c>
      <c r="M832" s="4">
        <v>131.29300000000001</v>
      </c>
      <c r="N832" s="1" t="s">
        <v>55</v>
      </c>
      <c r="P832" s="19" t="s">
        <v>57</v>
      </c>
    </row>
    <row r="833" spans="1:16">
      <c r="A833" t="s">
        <v>62</v>
      </c>
      <c r="B833" s="5">
        <v>6000</v>
      </c>
      <c r="C833" s="5">
        <v>400</v>
      </c>
      <c r="D833" s="5">
        <v>155.232</v>
      </c>
      <c r="E833" s="5">
        <v>29.529</v>
      </c>
      <c r="G833" s="5">
        <v>14.86</v>
      </c>
      <c r="H833" s="5">
        <v>347.7</v>
      </c>
      <c r="I833" s="5">
        <v>2230</v>
      </c>
      <c r="J833" s="10">
        <f>(Table2[[#This Row],[T]]/1000)^2 * 1/(2*Table2[[#This Row],[mdot]]/1000000 *Table2[[#This Row],[P]])</f>
        <v>0.67796820323014806</v>
      </c>
      <c r="K833" s="4" t="s">
        <v>52</v>
      </c>
      <c r="L833" s="4">
        <v>12.13</v>
      </c>
      <c r="M833" s="4">
        <v>131.29300000000001</v>
      </c>
      <c r="N833" t="s">
        <v>55</v>
      </c>
      <c r="P833" s="19" t="s">
        <v>179</v>
      </c>
    </row>
    <row r="834" spans="1:16">
      <c r="A834" t="s">
        <v>62</v>
      </c>
      <c r="B834" s="5">
        <v>6000</v>
      </c>
      <c r="C834" s="5">
        <v>300</v>
      </c>
      <c r="D834" s="5">
        <v>155.232</v>
      </c>
      <c r="E834" s="5">
        <v>29.529</v>
      </c>
      <c r="G834" s="5">
        <v>17.88</v>
      </c>
      <c r="H834" s="5">
        <v>379.1</v>
      </c>
      <c r="I834" s="5">
        <v>2020</v>
      </c>
      <c r="J834" s="10">
        <f>(Table2[[#This Row],[T]]/1000)^2 * 1/(2*Table2[[#This Row],[mdot]]/1000000 *Table2[[#This Row],[P]])</f>
        <v>0.669821075689784</v>
      </c>
      <c r="K834" s="4" t="s">
        <v>52</v>
      </c>
      <c r="L834" s="4">
        <v>12.13</v>
      </c>
      <c r="M834" s="4">
        <v>131.29300000000001</v>
      </c>
      <c r="N834" t="s">
        <v>55</v>
      </c>
      <c r="P834" s="19" t="s">
        <v>179</v>
      </c>
    </row>
    <row r="835" spans="1:16">
      <c r="A835" t="s">
        <v>69</v>
      </c>
      <c r="B835" s="5">
        <v>6000</v>
      </c>
      <c r="C835" s="5">
        <v>600</v>
      </c>
      <c r="D835" s="5">
        <v>175</v>
      </c>
      <c r="E835" s="5">
        <v>25</v>
      </c>
      <c r="F835" s="15"/>
      <c r="G835" s="5">
        <v>10.1</v>
      </c>
      <c r="H835" s="5">
        <v>275.661</v>
      </c>
      <c r="I835" s="5">
        <v>2638</v>
      </c>
      <c r="J835" s="5">
        <v>0.59</v>
      </c>
      <c r="K835" s="4" t="s">
        <v>52</v>
      </c>
      <c r="L835" s="4">
        <v>12.13</v>
      </c>
      <c r="M835" s="4">
        <v>131.29300000000001</v>
      </c>
      <c r="N835" s="1" t="s">
        <v>55</v>
      </c>
      <c r="P835" s="19" t="s">
        <v>176</v>
      </c>
    </row>
    <row r="836" spans="1:16">
      <c r="A836" t="s">
        <v>69</v>
      </c>
      <c r="B836" s="5">
        <v>6000</v>
      </c>
      <c r="C836" s="5">
        <v>300</v>
      </c>
      <c r="D836" s="5">
        <v>175</v>
      </c>
      <c r="E836" s="5">
        <v>25</v>
      </c>
      <c r="F836" s="15"/>
      <c r="G836" s="5">
        <v>19.5</v>
      </c>
      <c r="H836" s="5">
        <v>377.685</v>
      </c>
      <c r="I836" s="5">
        <v>1917</v>
      </c>
      <c r="J836" s="5">
        <v>0.57999999999999996</v>
      </c>
      <c r="K836" s="4" t="s">
        <v>52</v>
      </c>
      <c r="L836" s="4">
        <v>12.13</v>
      </c>
      <c r="M836" s="4">
        <v>131.29300000000001</v>
      </c>
      <c r="N836" s="1" t="s">
        <v>55</v>
      </c>
      <c r="P836" s="19" t="s">
        <v>176</v>
      </c>
    </row>
    <row r="837" spans="1:16">
      <c r="A837" t="s">
        <v>69</v>
      </c>
      <c r="B837" s="5">
        <v>6000</v>
      </c>
      <c r="C837" s="5">
        <v>300</v>
      </c>
      <c r="D837" s="5">
        <v>175</v>
      </c>
      <c r="E837" s="5">
        <v>25</v>
      </c>
      <c r="F837" s="15"/>
      <c r="G837" s="5">
        <v>20</v>
      </c>
      <c r="H837" s="5">
        <v>375.72300000000001</v>
      </c>
      <c r="I837" s="5">
        <v>1866</v>
      </c>
      <c r="J837" s="5">
        <v>0.56000000000000005</v>
      </c>
      <c r="K837" s="4" t="s">
        <v>52</v>
      </c>
      <c r="L837" s="4">
        <v>12.13</v>
      </c>
      <c r="M837" s="4">
        <v>131.29300000000001</v>
      </c>
      <c r="N837" s="1" t="s">
        <v>55</v>
      </c>
      <c r="P837" s="19" t="s">
        <v>176</v>
      </c>
    </row>
    <row r="838" spans="1:16">
      <c r="A838" t="s">
        <v>157</v>
      </c>
      <c r="B838" s="5">
        <v>6000</v>
      </c>
      <c r="C838" s="5">
        <v>300</v>
      </c>
      <c r="D838" s="5">
        <v>120</v>
      </c>
      <c r="E838" s="5">
        <v>23</v>
      </c>
      <c r="F838" s="5">
        <v>52</v>
      </c>
      <c r="G838" s="5">
        <v>12.43</v>
      </c>
      <c r="H838" s="5">
        <v>254.544930058028</v>
      </c>
      <c r="J838" s="5"/>
      <c r="K838" s="4" t="s">
        <v>59</v>
      </c>
      <c r="L838">
        <v>14</v>
      </c>
      <c r="M838">
        <v>83.798000000000002</v>
      </c>
      <c r="N838" t="s">
        <v>55</v>
      </c>
      <c r="O838" t="s">
        <v>158</v>
      </c>
      <c r="P838" s="19" t="s">
        <v>177</v>
      </c>
    </row>
    <row r="839" spans="1:16">
      <c r="A839" t="s">
        <v>157</v>
      </c>
      <c r="B839" s="5">
        <v>6000</v>
      </c>
      <c r="C839" s="5">
        <v>500</v>
      </c>
      <c r="D839" s="5">
        <v>120</v>
      </c>
      <c r="E839" s="5">
        <v>23</v>
      </c>
      <c r="F839" s="5">
        <v>52</v>
      </c>
      <c r="G839" s="5">
        <v>8.52</v>
      </c>
      <c r="H839" s="5">
        <v>238.99673107966601</v>
      </c>
      <c r="J839" s="5"/>
      <c r="K839" s="4" t="s">
        <v>59</v>
      </c>
      <c r="L839">
        <v>14</v>
      </c>
      <c r="M839">
        <v>83.798000000000002</v>
      </c>
      <c r="N839" t="s">
        <v>55</v>
      </c>
      <c r="O839" t="s">
        <v>158</v>
      </c>
      <c r="P839" s="19" t="s">
        <v>177</v>
      </c>
    </row>
    <row r="840" spans="1:16">
      <c r="A840" t="s">
        <v>69</v>
      </c>
      <c r="B840" s="5">
        <v>6030</v>
      </c>
      <c r="C840" s="5">
        <v>300</v>
      </c>
      <c r="D840" s="5">
        <v>175</v>
      </c>
      <c r="E840" s="5">
        <v>25</v>
      </c>
      <c r="F840" s="15"/>
      <c r="G840" s="5">
        <v>20</v>
      </c>
      <c r="H840" s="5">
        <v>383.57100000000003</v>
      </c>
      <c r="I840" s="5">
        <v>1906</v>
      </c>
      <c r="J840" s="5">
        <v>0.57999999999999996</v>
      </c>
      <c r="K840" s="4" t="s">
        <v>52</v>
      </c>
      <c r="L840" s="4">
        <v>12.13</v>
      </c>
      <c r="M840" s="4">
        <v>131.29300000000001</v>
      </c>
      <c r="N840" s="1" t="s">
        <v>55</v>
      </c>
      <c r="P840" s="19" t="s">
        <v>176</v>
      </c>
    </row>
    <row r="841" spans="1:16">
      <c r="A841" t="s">
        <v>66</v>
      </c>
      <c r="B841" s="5">
        <v>6040</v>
      </c>
      <c r="C841" s="5">
        <v>400</v>
      </c>
      <c r="D841" s="5">
        <f>123+25/2</f>
        <v>135.5</v>
      </c>
      <c r="E841" s="5">
        <v>25</v>
      </c>
      <c r="F841" s="5">
        <v>38</v>
      </c>
      <c r="G841" s="5">
        <v>14.56</v>
      </c>
      <c r="H841" s="5">
        <v>309.7</v>
      </c>
      <c r="I841" s="5">
        <v>2170</v>
      </c>
      <c r="J841" s="10">
        <v>0.54500000000000004</v>
      </c>
      <c r="K841" s="4" t="s">
        <v>52</v>
      </c>
      <c r="L841" s="4">
        <v>12.13</v>
      </c>
      <c r="M841" s="4">
        <v>131.29300000000001</v>
      </c>
      <c r="N841" t="s">
        <v>55</v>
      </c>
      <c r="P841" s="19" t="s">
        <v>172</v>
      </c>
    </row>
    <row r="842" spans="1:16">
      <c r="A842" t="s">
        <v>65</v>
      </c>
      <c r="B842" s="5">
        <v>6074</v>
      </c>
      <c r="C842" s="5">
        <v>400.4</v>
      </c>
      <c r="D842" s="5">
        <f>123+25/2</f>
        <v>135.5</v>
      </c>
      <c r="E842" s="5">
        <v>25</v>
      </c>
      <c r="F842" s="5">
        <v>38</v>
      </c>
      <c r="G842" s="5">
        <v>14.99</v>
      </c>
      <c r="H842" s="5">
        <v>344.8</v>
      </c>
      <c r="I842" s="5">
        <v>2350</v>
      </c>
      <c r="J842" s="10">
        <v>0.65300000000000002</v>
      </c>
      <c r="K842" s="4" t="s">
        <v>52</v>
      </c>
      <c r="L842" s="4">
        <v>12.13</v>
      </c>
      <c r="M842" s="4">
        <v>131.29300000000001</v>
      </c>
      <c r="N842" t="s">
        <v>55</v>
      </c>
      <c r="P842" s="19" t="s">
        <v>172</v>
      </c>
    </row>
    <row r="843" spans="1:16">
      <c r="A843" t="s">
        <v>66</v>
      </c>
      <c r="B843" s="5">
        <v>6108</v>
      </c>
      <c r="C843" s="5">
        <v>600</v>
      </c>
      <c r="D843" s="5">
        <f>123+25/2</f>
        <v>135.5</v>
      </c>
      <c r="E843" s="5">
        <v>25</v>
      </c>
      <c r="F843" s="5">
        <v>38</v>
      </c>
      <c r="G843" s="5">
        <v>10.23</v>
      </c>
      <c r="H843" s="5">
        <v>268.3</v>
      </c>
      <c r="I843" s="5">
        <v>2670</v>
      </c>
      <c r="J843" s="10">
        <v>0.57599999999999996</v>
      </c>
      <c r="K843" s="4" t="s">
        <v>52</v>
      </c>
      <c r="L843" s="4">
        <v>12.13</v>
      </c>
      <c r="M843" s="4">
        <v>131.29300000000001</v>
      </c>
      <c r="N843" t="s">
        <v>55</v>
      </c>
      <c r="P843" s="19" t="s">
        <v>172</v>
      </c>
    </row>
    <row r="844" spans="1:16">
      <c r="A844" t="s">
        <v>69</v>
      </c>
      <c r="B844" s="5">
        <v>6120</v>
      </c>
      <c r="C844" s="5">
        <v>400</v>
      </c>
      <c r="D844" s="5">
        <v>175</v>
      </c>
      <c r="E844" s="5">
        <v>25</v>
      </c>
      <c r="F844" s="15"/>
      <c r="G844" s="5">
        <v>15</v>
      </c>
      <c r="H844" s="5">
        <v>328.63499999999999</v>
      </c>
      <c r="I844" s="5">
        <v>2154</v>
      </c>
      <c r="J844" s="5">
        <v>0.56000000000000005</v>
      </c>
      <c r="K844" s="4" t="s">
        <v>52</v>
      </c>
      <c r="L844" s="4">
        <v>12.13</v>
      </c>
      <c r="M844" s="4">
        <v>131.29300000000001</v>
      </c>
      <c r="N844" s="1" t="s">
        <v>55</v>
      </c>
      <c r="P844" s="19" t="s">
        <v>176</v>
      </c>
    </row>
    <row r="845" spans="1:16">
      <c r="A845" t="s">
        <v>69</v>
      </c>
      <c r="B845" s="5">
        <v>6150</v>
      </c>
      <c r="C845" s="5">
        <v>300</v>
      </c>
      <c r="D845" s="5">
        <v>175</v>
      </c>
      <c r="E845" s="5">
        <v>25</v>
      </c>
      <c r="F845" s="15"/>
      <c r="G845" s="5">
        <v>19.5</v>
      </c>
      <c r="H845" s="5">
        <v>386.51400000000001</v>
      </c>
      <c r="I845" s="5">
        <v>1962</v>
      </c>
      <c r="J845" s="5">
        <v>0.6</v>
      </c>
      <c r="K845" s="4" t="s">
        <v>52</v>
      </c>
      <c r="L845" s="4">
        <v>12.13</v>
      </c>
      <c r="M845" s="4">
        <v>131.29300000000001</v>
      </c>
      <c r="N845" s="1" t="s">
        <v>55</v>
      </c>
      <c r="P845" s="19" t="s">
        <v>176</v>
      </c>
    </row>
    <row r="846" spans="1:16">
      <c r="A846" t="s">
        <v>69</v>
      </c>
      <c r="B846" s="5">
        <v>6160</v>
      </c>
      <c r="C846" s="5">
        <v>400</v>
      </c>
      <c r="D846" s="5">
        <v>175</v>
      </c>
      <c r="E846" s="5">
        <v>25</v>
      </c>
      <c r="F846" s="15"/>
      <c r="G846" s="5">
        <v>15.1</v>
      </c>
      <c r="H846" s="5">
        <v>331.57799999999997</v>
      </c>
      <c r="I846" s="5">
        <v>2160</v>
      </c>
      <c r="J846" s="5">
        <v>0.56000000000000005</v>
      </c>
      <c r="K846" s="4" t="s">
        <v>52</v>
      </c>
      <c r="L846" s="4">
        <v>12.13</v>
      </c>
      <c r="M846" s="4">
        <v>131.29300000000001</v>
      </c>
      <c r="N846" s="1" t="s">
        <v>55</v>
      </c>
      <c r="P846" s="19" t="s">
        <v>176</v>
      </c>
    </row>
    <row r="847" spans="1:16">
      <c r="A847" t="s">
        <v>69</v>
      </c>
      <c r="B847" s="5">
        <v>6350</v>
      </c>
      <c r="C847" s="5">
        <v>500</v>
      </c>
      <c r="D847" s="5">
        <v>175</v>
      </c>
      <c r="E847" s="5">
        <v>25</v>
      </c>
      <c r="F847" s="15"/>
      <c r="G847" s="5">
        <v>12.7</v>
      </c>
      <c r="H847" s="5">
        <v>309.01500000000004</v>
      </c>
      <c r="I847" s="5">
        <v>2377</v>
      </c>
      <c r="J847" s="5">
        <v>0.56000000000000005</v>
      </c>
      <c r="K847" s="4" t="s">
        <v>52</v>
      </c>
      <c r="L847" s="4">
        <v>12.13</v>
      </c>
      <c r="M847" s="4">
        <v>131.29300000000001</v>
      </c>
      <c r="N847" s="1" t="s">
        <v>55</v>
      </c>
      <c r="P847" s="19" t="s">
        <v>176</v>
      </c>
    </row>
    <row r="848" spans="1:16">
      <c r="A848" t="s">
        <v>69</v>
      </c>
      <c r="B848" s="5">
        <v>6350</v>
      </c>
      <c r="C848" s="5">
        <v>500</v>
      </c>
      <c r="D848" s="5">
        <v>175</v>
      </c>
      <c r="E848" s="5">
        <v>25</v>
      </c>
      <c r="F848" s="15"/>
      <c r="G848" s="5">
        <v>12.6</v>
      </c>
      <c r="H848" s="5">
        <v>309.01500000000004</v>
      </c>
      <c r="I848" s="5">
        <v>2395</v>
      </c>
      <c r="J848" s="5">
        <v>0.56000000000000005</v>
      </c>
      <c r="K848" s="4" t="s">
        <v>52</v>
      </c>
      <c r="L848" s="4">
        <v>12.13</v>
      </c>
      <c r="M848" s="4">
        <v>131.29300000000001</v>
      </c>
      <c r="N848" s="1" t="s">
        <v>55</v>
      </c>
      <c r="P848" s="19" t="s">
        <v>176</v>
      </c>
    </row>
    <row r="849" spans="1:16">
      <c r="A849" t="s">
        <v>157</v>
      </c>
      <c r="B849" s="5">
        <v>6400</v>
      </c>
      <c r="C849" s="5">
        <v>400</v>
      </c>
      <c r="D849" s="5">
        <v>120</v>
      </c>
      <c r="E849" s="5">
        <v>23</v>
      </c>
      <c r="F849" s="5">
        <v>52</v>
      </c>
      <c r="G849" s="5">
        <v>10.88</v>
      </c>
      <c r="H849" s="5">
        <v>273.91752351303302</v>
      </c>
      <c r="J849" s="5"/>
      <c r="K849" s="4" t="s">
        <v>59</v>
      </c>
      <c r="L849">
        <v>14</v>
      </c>
      <c r="M849">
        <v>83.798000000000002</v>
      </c>
      <c r="N849" t="s">
        <v>55</v>
      </c>
      <c r="O849" t="s">
        <v>158</v>
      </c>
      <c r="P849" s="19" t="s">
        <v>177</v>
      </c>
    </row>
    <row r="850" spans="1:16">
      <c r="A850" t="s">
        <v>64</v>
      </c>
      <c r="B850" s="5">
        <v>6553</v>
      </c>
      <c r="C850" s="5">
        <v>700.1</v>
      </c>
      <c r="D850" s="5">
        <f>123+25/2</f>
        <v>135.5</v>
      </c>
      <c r="E850" s="5">
        <v>25</v>
      </c>
      <c r="F850" s="5">
        <v>38</v>
      </c>
      <c r="G850" s="5">
        <v>10</v>
      </c>
      <c r="H850" s="5">
        <v>287.89999999999998</v>
      </c>
      <c r="I850" s="5">
        <v>2940</v>
      </c>
      <c r="J850" s="10">
        <v>0.63200000000000001</v>
      </c>
      <c r="K850" s="4" t="s">
        <v>52</v>
      </c>
      <c r="L850" s="4">
        <v>12.13</v>
      </c>
      <c r="M850" s="4">
        <v>131.29300000000001</v>
      </c>
      <c r="N850" t="s">
        <v>55</v>
      </c>
      <c r="P850" s="19" t="s">
        <v>172</v>
      </c>
    </row>
    <row r="851" spans="1:16">
      <c r="A851" s="1" t="s">
        <v>70</v>
      </c>
      <c r="B851" s="5">
        <v>6670</v>
      </c>
      <c r="C851" s="5">
        <v>800</v>
      </c>
      <c r="D851" s="15">
        <v>147.745</v>
      </c>
      <c r="E851" s="15">
        <v>22.6</v>
      </c>
      <c r="F851" s="15"/>
      <c r="G851" s="5">
        <v>9.39</v>
      </c>
      <c r="H851" s="5">
        <v>267</v>
      </c>
      <c r="I851" s="5">
        <v>2730</v>
      </c>
      <c r="J851" s="10">
        <f>(Table2[[#This Row],[T]]/1000)^2 * 1/(2*Table2[[#This Row],[mdot]]/1000000 *Table2[[#This Row],[P]])</f>
        <v>0.5691164002663206</v>
      </c>
      <c r="K851" s="4" t="s">
        <v>52</v>
      </c>
      <c r="L851" s="4">
        <v>12.13</v>
      </c>
      <c r="M851" s="4">
        <v>131.29300000000001</v>
      </c>
      <c r="N851" s="1"/>
      <c r="P851" s="19" t="s">
        <v>71</v>
      </c>
    </row>
    <row r="852" spans="1:16">
      <c r="A852" t="s">
        <v>65</v>
      </c>
      <c r="B852" s="5">
        <v>6730</v>
      </c>
      <c r="C852" s="5">
        <v>700.3</v>
      </c>
      <c r="D852" s="5">
        <f>123+25/2</f>
        <v>135.5</v>
      </c>
      <c r="E852" s="5">
        <v>25</v>
      </c>
      <c r="F852" s="5">
        <v>38</v>
      </c>
      <c r="G852" s="5">
        <v>9.9600000000000009</v>
      </c>
      <c r="H852" s="5">
        <v>296.10000000000002</v>
      </c>
      <c r="I852" s="5">
        <v>3030</v>
      </c>
      <c r="J852" s="10">
        <v>0.65400000000000003</v>
      </c>
      <c r="K852" s="4" t="s">
        <v>52</v>
      </c>
      <c r="L852" s="4">
        <v>12.13</v>
      </c>
      <c r="M852" s="4">
        <v>131.29300000000001</v>
      </c>
      <c r="N852" t="s">
        <v>55</v>
      </c>
      <c r="P852" s="19" t="s">
        <v>172</v>
      </c>
    </row>
    <row r="853" spans="1:16">
      <c r="A853" t="s">
        <v>64</v>
      </c>
      <c r="B853" s="5">
        <v>6736</v>
      </c>
      <c r="C853" s="5">
        <v>700.2</v>
      </c>
      <c r="D853" s="5">
        <f>123+25/2</f>
        <v>135.5</v>
      </c>
      <c r="E853" s="5">
        <v>25</v>
      </c>
      <c r="F853" s="5">
        <v>38</v>
      </c>
      <c r="G853" s="5">
        <v>10</v>
      </c>
      <c r="H853" s="5">
        <v>285.89999999999998</v>
      </c>
      <c r="I853" s="5">
        <v>2910</v>
      </c>
      <c r="J853" s="10">
        <v>0.60699999999999998</v>
      </c>
      <c r="K853" s="4" t="s">
        <v>52</v>
      </c>
      <c r="L853" s="4">
        <v>12.13</v>
      </c>
      <c r="M853" s="4">
        <v>131.29300000000001</v>
      </c>
      <c r="N853" t="s">
        <v>55</v>
      </c>
      <c r="P853" s="19" t="s">
        <v>172</v>
      </c>
    </row>
    <row r="854" spans="1:16">
      <c r="A854" t="s">
        <v>65</v>
      </c>
      <c r="B854" s="5">
        <v>6737</v>
      </c>
      <c r="C854" s="5">
        <v>700.3</v>
      </c>
      <c r="D854" s="5">
        <f>123+25/2</f>
        <v>135.5</v>
      </c>
      <c r="E854" s="5">
        <v>25</v>
      </c>
      <c r="F854" s="5">
        <v>38</v>
      </c>
      <c r="G854" s="5">
        <v>9.9600000000000009</v>
      </c>
      <c r="H854" s="5">
        <v>298</v>
      </c>
      <c r="I854" s="5">
        <v>3050</v>
      </c>
      <c r="J854" s="10">
        <v>0.66200000000000003</v>
      </c>
      <c r="K854" s="4" t="s">
        <v>52</v>
      </c>
      <c r="L854" s="4">
        <v>12.13</v>
      </c>
      <c r="M854" s="4">
        <v>131.29300000000001</v>
      </c>
      <c r="N854" t="s">
        <v>55</v>
      </c>
      <c r="P854" s="19" t="s">
        <v>172</v>
      </c>
    </row>
    <row r="855" spans="1:16">
      <c r="A855" t="s">
        <v>65</v>
      </c>
      <c r="B855" s="5">
        <v>6786</v>
      </c>
      <c r="C855" s="5">
        <v>700.3</v>
      </c>
      <c r="D855" s="5">
        <f>123+25/2</f>
        <v>135.5</v>
      </c>
      <c r="E855" s="5">
        <v>25</v>
      </c>
      <c r="F855" s="5">
        <v>38</v>
      </c>
      <c r="G855" s="5">
        <v>9.9600000000000009</v>
      </c>
      <c r="H855" s="5">
        <v>299</v>
      </c>
      <c r="I855" s="5">
        <v>3060</v>
      </c>
      <c r="J855" s="10">
        <v>0.66100000000000003</v>
      </c>
      <c r="K855" s="4" t="s">
        <v>52</v>
      </c>
      <c r="L855" s="4">
        <v>12.13</v>
      </c>
      <c r="M855" s="4">
        <v>131.29300000000001</v>
      </c>
      <c r="N855" t="s">
        <v>55</v>
      </c>
      <c r="P855" s="19" t="s">
        <v>172</v>
      </c>
    </row>
    <row r="856" spans="1:16">
      <c r="A856" t="s">
        <v>157</v>
      </c>
      <c r="B856" s="5">
        <v>7000</v>
      </c>
      <c r="C856" s="5">
        <v>500</v>
      </c>
      <c r="D856" s="5">
        <v>120</v>
      </c>
      <c r="E856" s="5">
        <v>23</v>
      </c>
      <c r="F856" s="5">
        <v>52</v>
      </c>
      <c r="G856" s="5">
        <v>9.7899999999999991</v>
      </c>
      <c r="H856" s="5">
        <v>278.93202191895898</v>
      </c>
      <c r="J856" s="5"/>
      <c r="K856" s="4" t="s">
        <v>59</v>
      </c>
      <c r="L856">
        <v>14</v>
      </c>
      <c r="M856">
        <v>83.798000000000002</v>
      </c>
      <c r="N856" t="s">
        <v>55</v>
      </c>
      <c r="O856" t="s">
        <v>158</v>
      </c>
      <c r="P856" s="19" t="s">
        <v>177</v>
      </c>
    </row>
    <row r="857" spans="1:16">
      <c r="A857" t="s">
        <v>64</v>
      </c>
      <c r="B857" s="5">
        <v>7086</v>
      </c>
      <c r="C857" s="5">
        <v>500.4</v>
      </c>
      <c r="D857" s="5">
        <f>123+25/2</f>
        <v>135.5</v>
      </c>
      <c r="E857" s="5">
        <v>25</v>
      </c>
      <c r="F857" s="5">
        <v>38</v>
      </c>
      <c r="G857" s="5">
        <v>14.43</v>
      </c>
      <c r="H857" s="5">
        <v>372.6</v>
      </c>
      <c r="I857" s="5">
        <v>2630</v>
      </c>
      <c r="J857" s="10">
        <v>0.67900000000000005</v>
      </c>
      <c r="K857" s="4" t="s">
        <v>52</v>
      </c>
      <c r="L857" s="4">
        <v>12.13</v>
      </c>
      <c r="M857" s="4">
        <v>131.29300000000001</v>
      </c>
      <c r="N857" t="s">
        <v>55</v>
      </c>
      <c r="P857" s="19" t="s">
        <v>172</v>
      </c>
    </row>
    <row r="858" spans="1:16">
      <c r="A858" t="s">
        <v>64</v>
      </c>
      <c r="B858" s="5">
        <v>7116</v>
      </c>
      <c r="C858" s="5">
        <v>500.4</v>
      </c>
      <c r="D858" s="5">
        <f>123+25/2</f>
        <v>135.5</v>
      </c>
      <c r="E858" s="5">
        <v>25</v>
      </c>
      <c r="F858" s="5">
        <v>38</v>
      </c>
      <c r="G858" s="5">
        <v>14.43</v>
      </c>
      <c r="H858" s="5">
        <v>363.6</v>
      </c>
      <c r="I858" s="5">
        <v>2570</v>
      </c>
      <c r="J858" s="10">
        <v>0.64400000000000002</v>
      </c>
      <c r="K858" s="4" t="s">
        <v>52</v>
      </c>
      <c r="L858" s="4">
        <v>12.13</v>
      </c>
      <c r="M858" s="4">
        <v>131.29300000000001</v>
      </c>
      <c r="N858" t="s">
        <v>55</v>
      </c>
      <c r="P858" s="19" t="s">
        <v>172</v>
      </c>
    </row>
    <row r="859" spans="1:16">
      <c r="A859" t="s">
        <v>157</v>
      </c>
      <c r="B859" s="5">
        <v>7200</v>
      </c>
      <c r="C859" s="5">
        <v>400</v>
      </c>
      <c r="D859" s="5">
        <v>120</v>
      </c>
      <c r="E859" s="5">
        <v>23</v>
      </c>
      <c r="F859" s="5">
        <v>52</v>
      </c>
      <c r="G859" s="5">
        <v>11.97</v>
      </c>
      <c r="H859" s="5">
        <v>306.27671935632299</v>
      </c>
      <c r="J859" s="5"/>
      <c r="K859" s="4" t="s">
        <v>59</v>
      </c>
      <c r="L859">
        <v>14</v>
      </c>
      <c r="M859">
        <v>83.798000000000002</v>
      </c>
      <c r="N859" t="s">
        <v>55</v>
      </c>
      <c r="O859" t="s">
        <v>158</v>
      </c>
      <c r="P859" s="19" t="s">
        <v>177</v>
      </c>
    </row>
    <row r="860" spans="1:16">
      <c r="A860" t="s">
        <v>69</v>
      </c>
      <c r="B860" s="5">
        <v>7320</v>
      </c>
      <c r="C860" s="5">
        <v>400</v>
      </c>
      <c r="D860" s="5">
        <v>175</v>
      </c>
      <c r="E860" s="5">
        <v>25</v>
      </c>
      <c r="F860" s="15"/>
      <c r="G860" s="5">
        <v>17</v>
      </c>
      <c r="H860" s="5">
        <v>375.72300000000001</v>
      </c>
      <c r="I860" s="5">
        <v>2182</v>
      </c>
      <c r="J860" s="5">
        <v>0.54</v>
      </c>
      <c r="K860" s="4" t="s">
        <v>52</v>
      </c>
      <c r="L860" s="4">
        <v>12.13</v>
      </c>
      <c r="M860" s="4">
        <v>131.29300000000001</v>
      </c>
      <c r="N860" s="1" t="s">
        <v>55</v>
      </c>
      <c r="P860" s="19" t="s">
        <v>176</v>
      </c>
    </row>
    <row r="861" spans="1:16">
      <c r="A861" t="s">
        <v>64</v>
      </c>
      <c r="B861" s="5">
        <v>7478</v>
      </c>
      <c r="C861" s="5">
        <v>500.2</v>
      </c>
      <c r="D861" s="5">
        <f>123+25/2</f>
        <v>135.5</v>
      </c>
      <c r="E861" s="5">
        <v>25</v>
      </c>
      <c r="F861" s="5">
        <v>38</v>
      </c>
      <c r="G861" s="5">
        <v>15</v>
      </c>
      <c r="H861" s="5">
        <v>391.7</v>
      </c>
      <c r="I861" s="5">
        <v>2660</v>
      </c>
      <c r="J861" s="10">
        <v>0.68400000000000005</v>
      </c>
      <c r="K861" s="4" t="s">
        <v>52</v>
      </c>
      <c r="L861" s="4">
        <v>12.13</v>
      </c>
      <c r="M861" s="4">
        <v>131.29300000000001</v>
      </c>
      <c r="N861" t="s">
        <v>55</v>
      </c>
      <c r="P861" s="19" t="s">
        <v>172</v>
      </c>
    </row>
    <row r="862" spans="1:16">
      <c r="A862" t="s">
        <v>64</v>
      </c>
      <c r="B862" s="5">
        <v>7483</v>
      </c>
      <c r="C862" s="5">
        <v>500.2</v>
      </c>
      <c r="D862" s="5">
        <f>123+25/2</f>
        <v>135.5</v>
      </c>
      <c r="E862" s="5">
        <v>25</v>
      </c>
      <c r="F862" s="5">
        <v>38</v>
      </c>
      <c r="G862" s="5">
        <v>15</v>
      </c>
      <c r="H862" s="5">
        <v>384.4</v>
      </c>
      <c r="I862" s="5">
        <v>2610</v>
      </c>
      <c r="J862" s="10">
        <v>0.65800000000000003</v>
      </c>
      <c r="K862" s="4" t="s">
        <v>52</v>
      </c>
      <c r="L862" s="4">
        <v>12.13</v>
      </c>
      <c r="M862" s="4">
        <v>131.29300000000001</v>
      </c>
      <c r="N862" t="s">
        <v>55</v>
      </c>
      <c r="P862" s="19" t="s">
        <v>172</v>
      </c>
    </row>
    <row r="863" spans="1:16">
      <c r="A863" t="s">
        <v>62</v>
      </c>
      <c r="B863" s="5">
        <v>7500</v>
      </c>
      <c r="C863" s="5">
        <v>500</v>
      </c>
      <c r="D863" s="5">
        <v>155.232</v>
      </c>
      <c r="E863" s="5">
        <v>29.529</v>
      </c>
      <c r="G863" s="5">
        <v>15.28</v>
      </c>
      <c r="H863" s="5">
        <v>394.7</v>
      </c>
      <c r="I863" s="5">
        <v>2460</v>
      </c>
      <c r="J863" s="10">
        <f>(Table2[[#This Row],[T]]/1000)^2 * 1/(2*Table2[[#This Row],[mdot]]/1000000 *Table2[[#This Row],[P]])</f>
        <v>0.67970370855148343</v>
      </c>
      <c r="K863" s="4" t="s">
        <v>52</v>
      </c>
      <c r="L863" s="4">
        <v>12.13</v>
      </c>
      <c r="M863" s="4">
        <v>131.29300000000001</v>
      </c>
      <c r="N863" t="s">
        <v>55</v>
      </c>
      <c r="P863" s="19" t="s">
        <v>179</v>
      </c>
    </row>
    <row r="864" spans="1:16">
      <c r="A864" t="s">
        <v>66</v>
      </c>
      <c r="B864" s="5">
        <v>7500</v>
      </c>
      <c r="C864" s="5">
        <v>500</v>
      </c>
      <c r="D864" s="5">
        <f t="shared" ref="D864:D873" si="6">123+25/2</f>
        <v>135.5</v>
      </c>
      <c r="E864" s="5">
        <v>25</v>
      </c>
      <c r="F864" s="5">
        <v>38</v>
      </c>
      <c r="G864" s="5">
        <v>14.43</v>
      </c>
      <c r="H864" s="5">
        <v>354.2</v>
      </c>
      <c r="I864" s="5">
        <v>2500</v>
      </c>
      <c r="J864" s="10">
        <v>0.57999999999999996</v>
      </c>
      <c r="K864" s="4" t="s">
        <v>52</v>
      </c>
      <c r="L864" s="4">
        <v>12.13</v>
      </c>
      <c r="M864" s="4">
        <v>131.29300000000001</v>
      </c>
      <c r="N864" t="s">
        <v>55</v>
      </c>
      <c r="P864" s="19" t="s">
        <v>172</v>
      </c>
    </row>
    <row r="865" spans="1:16">
      <c r="A865" t="s">
        <v>64</v>
      </c>
      <c r="B865" s="5">
        <v>7564</v>
      </c>
      <c r="C865" s="5">
        <v>800.4</v>
      </c>
      <c r="D865" s="5">
        <f t="shared" si="6"/>
        <v>135.5</v>
      </c>
      <c r="E865" s="5">
        <v>25</v>
      </c>
      <c r="F865" s="5">
        <v>38</v>
      </c>
      <c r="G865" s="5">
        <v>10</v>
      </c>
      <c r="H865" s="5">
        <v>309.89999999999998</v>
      </c>
      <c r="I865" s="5">
        <v>3160</v>
      </c>
      <c r="J865" s="10">
        <v>0.63500000000000001</v>
      </c>
      <c r="K865" s="4" t="s">
        <v>52</v>
      </c>
      <c r="L865" s="4">
        <v>12.13</v>
      </c>
      <c r="M865" s="4">
        <v>131.29300000000001</v>
      </c>
      <c r="N865" t="s">
        <v>55</v>
      </c>
      <c r="P865" s="19" t="s">
        <v>172</v>
      </c>
    </row>
    <row r="866" spans="1:16">
      <c r="A866" t="s">
        <v>65</v>
      </c>
      <c r="B866" s="5">
        <v>7565</v>
      </c>
      <c r="C866" s="5">
        <v>500.3</v>
      </c>
      <c r="D866" s="5">
        <f t="shared" si="6"/>
        <v>135.5</v>
      </c>
      <c r="E866" s="5">
        <v>25</v>
      </c>
      <c r="F866" s="5">
        <v>38</v>
      </c>
      <c r="G866" s="5">
        <v>14.99</v>
      </c>
      <c r="H866" s="5">
        <v>401.7</v>
      </c>
      <c r="I866" s="5">
        <v>2730</v>
      </c>
      <c r="J866" s="10">
        <v>0.71199999999999997</v>
      </c>
      <c r="K866" s="4" t="s">
        <v>52</v>
      </c>
      <c r="L866" s="4">
        <v>12.13</v>
      </c>
      <c r="M866" s="4">
        <v>131.29300000000001</v>
      </c>
      <c r="N866" t="s">
        <v>55</v>
      </c>
      <c r="P866" s="19" t="s">
        <v>172</v>
      </c>
    </row>
    <row r="867" spans="1:16">
      <c r="A867" t="s">
        <v>65</v>
      </c>
      <c r="B867" s="5">
        <v>7611</v>
      </c>
      <c r="C867" s="5">
        <v>500.4</v>
      </c>
      <c r="D867" s="5">
        <f t="shared" si="6"/>
        <v>135.5</v>
      </c>
      <c r="E867" s="5">
        <v>25</v>
      </c>
      <c r="F867" s="5">
        <v>38</v>
      </c>
      <c r="G867" s="5">
        <v>15</v>
      </c>
      <c r="H867" s="5">
        <v>397.9</v>
      </c>
      <c r="I867" s="5">
        <v>2700</v>
      </c>
      <c r="J867" s="10">
        <v>0.69299999999999995</v>
      </c>
      <c r="K867" s="4" t="s">
        <v>52</v>
      </c>
      <c r="L867" s="4">
        <v>12.13</v>
      </c>
      <c r="M867" s="4">
        <v>131.29300000000001</v>
      </c>
      <c r="N867" t="s">
        <v>55</v>
      </c>
      <c r="P867" s="19" t="s">
        <v>172</v>
      </c>
    </row>
    <row r="868" spans="1:16">
      <c r="A868" t="s">
        <v>65</v>
      </c>
      <c r="B868" s="5">
        <v>7638</v>
      </c>
      <c r="C868" s="5">
        <v>500.2</v>
      </c>
      <c r="D868" s="5">
        <f t="shared" si="6"/>
        <v>135.5</v>
      </c>
      <c r="E868" s="5">
        <v>25</v>
      </c>
      <c r="F868" s="5">
        <v>38</v>
      </c>
      <c r="G868" s="5">
        <v>14.99</v>
      </c>
      <c r="H868" s="5">
        <v>395.1</v>
      </c>
      <c r="I868" s="5">
        <v>2690</v>
      </c>
      <c r="J868" s="10">
        <v>0.68200000000000005</v>
      </c>
      <c r="K868" s="4" t="s">
        <v>52</v>
      </c>
      <c r="L868" s="4">
        <v>12.13</v>
      </c>
      <c r="M868" s="4">
        <v>131.29300000000001</v>
      </c>
      <c r="N868" t="s">
        <v>55</v>
      </c>
      <c r="P868" s="19" t="s">
        <v>172</v>
      </c>
    </row>
    <row r="869" spans="1:16">
      <c r="A869" t="s">
        <v>65</v>
      </c>
      <c r="B869" s="5">
        <v>7737</v>
      </c>
      <c r="C869" s="5">
        <v>500.1</v>
      </c>
      <c r="D869" s="5">
        <f t="shared" si="6"/>
        <v>135.5</v>
      </c>
      <c r="E869" s="5">
        <v>25</v>
      </c>
      <c r="F869" s="5">
        <v>38</v>
      </c>
      <c r="G869" s="5">
        <v>15</v>
      </c>
      <c r="H869" s="5">
        <v>389.7</v>
      </c>
      <c r="I869" s="5">
        <v>2650</v>
      </c>
      <c r="J869" s="10">
        <v>0.65400000000000003</v>
      </c>
      <c r="K869" s="4" t="s">
        <v>52</v>
      </c>
      <c r="L869" s="4">
        <v>12.13</v>
      </c>
      <c r="M869" s="4">
        <v>131.29300000000001</v>
      </c>
      <c r="N869" t="s">
        <v>55</v>
      </c>
      <c r="P869" s="19" t="s">
        <v>172</v>
      </c>
    </row>
    <row r="870" spans="1:16">
      <c r="A870" t="s">
        <v>65</v>
      </c>
      <c r="B870" s="5">
        <v>7747</v>
      </c>
      <c r="C870" s="5">
        <v>800.3</v>
      </c>
      <c r="D870" s="5">
        <f t="shared" si="6"/>
        <v>135.5</v>
      </c>
      <c r="E870" s="5">
        <v>25</v>
      </c>
      <c r="F870" s="5">
        <v>38</v>
      </c>
      <c r="G870" s="5">
        <v>9.9600000000000009</v>
      </c>
      <c r="H870" s="5">
        <v>317.8</v>
      </c>
      <c r="I870" s="5">
        <v>3250</v>
      </c>
      <c r="J870" s="10">
        <v>0.65400000000000003</v>
      </c>
      <c r="K870" s="4" t="s">
        <v>52</v>
      </c>
      <c r="L870" s="4">
        <v>12.13</v>
      </c>
      <c r="M870" s="4">
        <v>131.29300000000001</v>
      </c>
      <c r="N870" t="s">
        <v>55</v>
      </c>
      <c r="P870" s="19" t="s">
        <v>172</v>
      </c>
    </row>
    <row r="871" spans="1:16">
      <c r="A871" t="s">
        <v>65</v>
      </c>
      <c r="B871" s="5">
        <v>7752</v>
      </c>
      <c r="C871" s="5">
        <v>500.1</v>
      </c>
      <c r="D871" s="5">
        <f t="shared" si="6"/>
        <v>135.5</v>
      </c>
      <c r="E871" s="5">
        <v>25</v>
      </c>
      <c r="F871" s="5">
        <v>38</v>
      </c>
      <c r="G871" s="5">
        <v>15</v>
      </c>
      <c r="H871" s="5">
        <v>390.7</v>
      </c>
      <c r="I871" s="5">
        <v>2660</v>
      </c>
      <c r="J871" s="10">
        <v>0.65600000000000003</v>
      </c>
      <c r="K871" s="4" t="s">
        <v>52</v>
      </c>
      <c r="L871" s="4">
        <v>12.13</v>
      </c>
      <c r="M871" s="4">
        <v>131.29300000000001</v>
      </c>
      <c r="N871" t="s">
        <v>55</v>
      </c>
      <c r="P871" s="19" t="s">
        <v>172</v>
      </c>
    </row>
    <row r="872" spans="1:16">
      <c r="A872" t="s">
        <v>64</v>
      </c>
      <c r="B872" s="5">
        <v>7756</v>
      </c>
      <c r="C872" s="5">
        <v>800.4</v>
      </c>
      <c r="D872" s="5">
        <f t="shared" si="6"/>
        <v>135.5</v>
      </c>
      <c r="E872" s="5">
        <v>25</v>
      </c>
      <c r="F872" s="5">
        <v>38</v>
      </c>
      <c r="G872" s="5">
        <v>10</v>
      </c>
      <c r="H872" s="5">
        <v>304.8</v>
      </c>
      <c r="I872" s="5">
        <v>3110</v>
      </c>
      <c r="J872" s="10">
        <v>0.59899999999999998</v>
      </c>
      <c r="K872" s="4" t="s">
        <v>52</v>
      </c>
      <c r="L872" s="4">
        <v>12.13</v>
      </c>
      <c r="M872" s="4">
        <v>131.29300000000001</v>
      </c>
      <c r="N872" t="s">
        <v>55</v>
      </c>
      <c r="P872" s="19" t="s">
        <v>172</v>
      </c>
    </row>
    <row r="873" spans="1:16">
      <c r="A873" t="s">
        <v>65</v>
      </c>
      <c r="B873" s="5">
        <v>7803</v>
      </c>
      <c r="C873" s="5">
        <v>800.3</v>
      </c>
      <c r="D873" s="5">
        <f t="shared" si="6"/>
        <v>135.5</v>
      </c>
      <c r="E873" s="5">
        <v>25</v>
      </c>
      <c r="F873" s="5">
        <v>38</v>
      </c>
      <c r="G873" s="5">
        <v>9.9600000000000009</v>
      </c>
      <c r="H873" s="5">
        <v>323.39999999999998</v>
      </c>
      <c r="I873" s="5">
        <v>3310</v>
      </c>
      <c r="J873" s="10">
        <v>0.67300000000000004</v>
      </c>
      <c r="K873" s="4" t="s">
        <v>52</v>
      </c>
      <c r="L873" s="4">
        <v>12.13</v>
      </c>
      <c r="M873" s="4">
        <v>131.29300000000001</v>
      </c>
      <c r="N873" t="s">
        <v>55</v>
      </c>
      <c r="P873" s="19" t="s">
        <v>172</v>
      </c>
    </row>
    <row r="874" spans="1:16">
      <c r="A874" t="s">
        <v>69</v>
      </c>
      <c r="B874" s="5">
        <v>7860</v>
      </c>
      <c r="C874" s="5">
        <v>600</v>
      </c>
      <c r="D874" s="5">
        <v>175</v>
      </c>
      <c r="E874" s="5">
        <v>25</v>
      </c>
      <c r="F874" s="15"/>
      <c r="G874" s="5">
        <v>12.7</v>
      </c>
      <c r="H874" s="5">
        <v>346.29300000000001</v>
      </c>
      <c r="I874" s="5">
        <v>2664</v>
      </c>
      <c r="J874" s="5">
        <v>0.56999999999999995</v>
      </c>
      <c r="K874" s="4" t="s">
        <v>52</v>
      </c>
      <c r="L874" s="4">
        <v>12.13</v>
      </c>
      <c r="M874" s="4">
        <v>131.29300000000001</v>
      </c>
      <c r="N874" s="1" t="s">
        <v>55</v>
      </c>
      <c r="P874" s="19" t="s">
        <v>176</v>
      </c>
    </row>
    <row r="875" spans="1:16">
      <c r="A875" t="s">
        <v>65</v>
      </c>
      <c r="B875" s="5">
        <v>7875</v>
      </c>
      <c r="C875" s="5">
        <v>800.3</v>
      </c>
      <c r="D875" s="5">
        <f>123+25/2</f>
        <v>135.5</v>
      </c>
      <c r="E875" s="5">
        <v>25</v>
      </c>
      <c r="F875" s="5">
        <v>38</v>
      </c>
      <c r="G875" s="5">
        <v>9.9600000000000009</v>
      </c>
      <c r="H875" s="5">
        <v>323.5</v>
      </c>
      <c r="I875" s="5">
        <v>3310</v>
      </c>
      <c r="J875" s="10">
        <v>0.66700000000000004</v>
      </c>
      <c r="K875" s="4" t="s">
        <v>52</v>
      </c>
      <c r="L875" s="4">
        <v>12.13</v>
      </c>
      <c r="M875" s="4">
        <v>131.29300000000001</v>
      </c>
      <c r="N875" t="s">
        <v>55</v>
      </c>
      <c r="P875" s="19" t="s">
        <v>172</v>
      </c>
    </row>
    <row r="876" spans="1:16">
      <c r="A876" t="s">
        <v>69</v>
      </c>
      <c r="B876" s="5">
        <v>7900</v>
      </c>
      <c r="C876" s="5">
        <v>500</v>
      </c>
      <c r="D876" s="5">
        <v>175</v>
      </c>
      <c r="E876" s="5">
        <v>25</v>
      </c>
      <c r="F876" s="15"/>
      <c r="G876" s="5">
        <v>15</v>
      </c>
      <c r="H876" s="5">
        <v>378.66600000000005</v>
      </c>
      <c r="I876" s="5">
        <v>2482</v>
      </c>
      <c r="J876" s="5">
        <v>0.57999999999999996</v>
      </c>
      <c r="K876" s="4" t="s">
        <v>52</v>
      </c>
      <c r="L876" s="4">
        <v>12.13</v>
      </c>
      <c r="M876" s="4">
        <v>131.29300000000001</v>
      </c>
      <c r="N876" s="1" t="s">
        <v>55</v>
      </c>
      <c r="P876" s="19" t="s">
        <v>176</v>
      </c>
    </row>
    <row r="877" spans="1:16">
      <c r="A877" s="1" t="s">
        <v>70</v>
      </c>
      <c r="B877" s="5">
        <v>8000</v>
      </c>
      <c r="C877" s="5">
        <v>800</v>
      </c>
      <c r="D877" s="15">
        <v>147.745</v>
      </c>
      <c r="E877" s="15">
        <v>22.6</v>
      </c>
      <c r="F877" s="15"/>
      <c r="G877" s="5">
        <v>10.98</v>
      </c>
      <c r="H877" s="5">
        <v>349.7</v>
      </c>
      <c r="I877" s="5">
        <v>3040</v>
      </c>
      <c r="J877" s="10">
        <f>(Table2[[#This Row],[T]]/1000)^2 * 1/(2*Table2[[#This Row],[mdot]]/1000000 *Table2[[#This Row],[P]])</f>
        <v>0.6960956853369763</v>
      </c>
      <c r="K877" s="4" t="s">
        <v>52</v>
      </c>
      <c r="L877" s="4">
        <v>12.13</v>
      </c>
      <c r="M877" s="4">
        <v>131.29300000000001</v>
      </c>
      <c r="N877" s="1"/>
      <c r="P877" s="19" t="s">
        <v>71</v>
      </c>
    </row>
    <row r="878" spans="1:16">
      <c r="A878" s="1" t="s">
        <v>70</v>
      </c>
      <c r="B878" s="5">
        <v>8000</v>
      </c>
      <c r="C878" s="5">
        <v>600</v>
      </c>
      <c r="D878" s="15">
        <v>147.745</v>
      </c>
      <c r="E878" s="15">
        <v>22.6</v>
      </c>
      <c r="F878" s="15"/>
      <c r="G878" s="5">
        <v>13.5</v>
      </c>
      <c r="H878" s="5">
        <v>382.3</v>
      </c>
      <c r="I878" s="5">
        <v>2720</v>
      </c>
      <c r="J878" s="10">
        <f>(Table2[[#This Row],[T]]/1000)^2 * 1/(2*Table2[[#This Row],[mdot]]/1000000 *Table2[[#This Row],[P]])</f>
        <v>0.6766356018518519</v>
      </c>
      <c r="K878" s="4" t="s">
        <v>52</v>
      </c>
      <c r="L878" s="4">
        <v>12.13</v>
      </c>
      <c r="M878" s="4">
        <v>131.29300000000001</v>
      </c>
      <c r="N878" s="1"/>
      <c r="P878" s="19" t="s">
        <v>71</v>
      </c>
    </row>
    <row r="879" spans="1:16">
      <c r="A879" s="1" t="s">
        <v>70</v>
      </c>
      <c r="B879" s="5">
        <v>8000</v>
      </c>
      <c r="C879" s="5">
        <v>700</v>
      </c>
      <c r="D879" s="15">
        <v>147.745</v>
      </c>
      <c r="E879" s="15">
        <v>22.6</v>
      </c>
      <c r="F879" s="15"/>
      <c r="G879" s="5">
        <v>12.1</v>
      </c>
      <c r="H879" s="5">
        <v>348.4</v>
      </c>
      <c r="I879" s="5">
        <v>2770</v>
      </c>
      <c r="J879" s="10">
        <f>(Table2[[#This Row],[T]]/1000)^2 * 1/(2*Table2[[#This Row],[mdot]]/1000000 *Table2[[#This Row],[P]])</f>
        <v>0.62697603305785121</v>
      </c>
      <c r="K879" s="4" t="s">
        <v>52</v>
      </c>
      <c r="L879" s="4">
        <v>12.13</v>
      </c>
      <c r="M879" s="4">
        <v>131.29300000000001</v>
      </c>
      <c r="N879" s="1"/>
      <c r="P879" s="19" t="s">
        <v>71</v>
      </c>
    </row>
    <row r="880" spans="1:16">
      <c r="A880" t="s">
        <v>157</v>
      </c>
      <c r="B880" s="5">
        <v>8000</v>
      </c>
      <c r="C880" s="5">
        <v>400</v>
      </c>
      <c r="D880" s="5">
        <v>120</v>
      </c>
      <c r="E880" s="5">
        <v>23</v>
      </c>
      <c r="F880" s="5">
        <v>52</v>
      </c>
      <c r="G880" s="5">
        <v>13.19</v>
      </c>
      <c r="H880" s="5">
        <v>338.38321715761998</v>
      </c>
      <c r="J880" s="5"/>
      <c r="K880" s="4" t="s">
        <v>59</v>
      </c>
      <c r="L880">
        <v>14</v>
      </c>
      <c r="M880">
        <v>83.798000000000002</v>
      </c>
      <c r="N880" t="s">
        <v>55</v>
      </c>
      <c r="O880" t="s">
        <v>158</v>
      </c>
      <c r="P880" s="19" t="s">
        <v>177</v>
      </c>
    </row>
    <row r="881" spans="1:16">
      <c r="A881" t="s">
        <v>157</v>
      </c>
      <c r="B881" s="5">
        <v>8000</v>
      </c>
      <c r="C881" s="5">
        <v>500</v>
      </c>
      <c r="D881" s="5">
        <v>120</v>
      </c>
      <c r="E881" s="5">
        <v>23</v>
      </c>
      <c r="F881" s="5">
        <v>52</v>
      </c>
      <c r="G881" s="5">
        <v>10.69</v>
      </c>
      <c r="H881" s="5">
        <v>313.56359625083797</v>
      </c>
      <c r="J881" s="5"/>
      <c r="K881" s="4" t="s">
        <v>59</v>
      </c>
      <c r="L881">
        <v>14</v>
      </c>
      <c r="M881">
        <v>83.798000000000002</v>
      </c>
      <c r="N881" t="s">
        <v>55</v>
      </c>
      <c r="O881" t="s">
        <v>158</v>
      </c>
      <c r="P881" s="19" t="s">
        <v>177</v>
      </c>
    </row>
    <row r="882" spans="1:16">
      <c r="A882" t="s">
        <v>69</v>
      </c>
      <c r="B882" s="5">
        <v>8400</v>
      </c>
      <c r="C882" s="5">
        <v>400</v>
      </c>
      <c r="D882" s="5">
        <v>175</v>
      </c>
      <c r="E882" s="5">
        <v>25</v>
      </c>
      <c r="F882" s="15"/>
      <c r="G882" s="5">
        <v>20</v>
      </c>
      <c r="H882" s="5">
        <v>437.52600000000001</v>
      </c>
      <c r="I882" s="5">
        <v>2174</v>
      </c>
      <c r="J882" s="5">
        <v>0.55000000000000004</v>
      </c>
      <c r="K882" s="4" t="s">
        <v>52</v>
      </c>
      <c r="L882" s="4">
        <v>12.13</v>
      </c>
      <c r="M882" s="4">
        <v>131.29300000000001</v>
      </c>
      <c r="N882" s="1" t="s">
        <v>55</v>
      </c>
      <c r="P882" s="19" t="s">
        <v>176</v>
      </c>
    </row>
    <row r="883" spans="1:16">
      <c r="A883" t="s">
        <v>64</v>
      </c>
      <c r="B883" s="5">
        <v>8454</v>
      </c>
      <c r="C883" s="5">
        <v>900.3</v>
      </c>
      <c r="D883" s="5">
        <f>123+25/2</f>
        <v>135.5</v>
      </c>
      <c r="E883" s="5">
        <v>25</v>
      </c>
      <c r="F883" s="5">
        <v>38</v>
      </c>
      <c r="G883" s="5">
        <v>10</v>
      </c>
      <c r="H883" s="5">
        <v>327.10000000000002</v>
      </c>
      <c r="I883" s="5">
        <v>3330</v>
      </c>
      <c r="J883" s="10">
        <v>0.63300000000000001</v>
      </c>
      <c r="K883" s="4" t="s">
        <v>52</v>
      </c>
      <c r="L883" s="4">
        <v>12.13</v>
      </c>
      <c r="M883" s="4">
        <v>131.29300000000001</v>
      </c>
      <c r="N883" t="s">
        <v>55</v>
      </c>
      <c r="P883" s="19" t="s">
        <v>172</v>
      </c>
    </row>
    <row r="884" spans="1:16">
      <c r="A884" t="s">
        <v>69</v>
      </c>
      <c r="B884" s="5">
        <v>8500</v>
      </c>
      <c r="C884" s="5">
        <v>500</v>
      </c>
      <c r="D884" s="5">
        <v>175</v>
      </c>
      <c r="E884" s="5">
        <v>25</v>
      </c>
      <c r="F884" s="15"/>
      <c r="G884" s="5">
        <v>17</v>
      </c>
      <c r="H884" s="5">
        <v>427.71600000000001</v>
      </c>
      <c r="I884" s="5">
        <v>2484</v>
      </c>
      <c r="J884" s="5">
        <v>0.54</v>
      </c>
      <c r="K884" s="4" t="s">
        <v>52</v>
      </c>
      <c r="L884" s="4">
        <v>12.13</v>
      </c>
      <c r="M884" s="4">
        <v>131.29300000000001</v>
      </c>
      <c r="N884" s="1" t="s">
        <v>55</v>
      </c>
      <c r="P884" s="19" t="s">
        <v>176</v>
      </c>
    </row>
    <row r="885" spans="1:16">
      <c r="A885" t="s">
        <v>65</v>
      </c>
      <c r="B885" s="5">
        <v>8785</v>
      </c>
      <c r="C885" s="5">
        <v>900.1</v>
      </c>
      <c r="D885" s="5">
        <f>123+25/2</f>
        <v>135.5</v>
      </c>
      <c r="E885" s="5">
        <v>25</v>
      </c>
      <c r="F885" s="5">
        <v>38</v>
      </c>
      <c r="G885" s="5">
        <v>9.9600000000000009</v>
      </c>
      <c r="H885" s="5">
        <v>343.2</v>
      </c>
      <c r="I885" s="5">
        <v>3510</v>
      </c>
      <c r="J885" s="10">
        <v>0.67300000000000004</v>
      </c>
      <c r="K885" s="4" t="s">
        <v>52</v>
      </c>
      <c r="L885" s="4">
        <v>12.13</v>
      </c>
      <c r="M885" s="4">
        <v>131.29300000000001</v>
      </c>
      <c r="N885" t="s">
        <v>55</v>
      </c>
      <c r="P885" s="19" t="s">
        <v>172</v>
      </c>
    </row>
    <row r="886" spans="1:16">
      <c r="A886" t="s">
        <v>65</v>
      </c>
      <c r="B886" s="5">
        <v>8848</v>
      </c>
      <c r="C886" s="5">
        <v>900.1</v>
      </c>
      <c r="D886" s="5">
        <f>123+25/2</f>
        <v>135.5</v>
      </c>
      <c r="E886" s="5">
        <v>25</v>
      </c>
      <c r="F886" s="5">
        <v>38</v>
      </c>
      <c r="G886" s="5">
        <v>9.9600000000000009</v>
      </c>
      <c r="H886" s="5">
        <v>346.2</v>
      </c>
      <c r="I886" s="5">
        <v>3540</v>
      </c>
      <c r="J886" s="10">
        <v>0.68</v>
      </c>
      <c r="K886" s="4" t="s">
        <v>52</v>
      </c>
      <c r="L886" s="4">
        <v>12.13</v>
      </c>
      <c r="M886" s="4">
        <v>131.29300000000001</v>
      </c>
      <c r="N886" t="s">
        <v>55</v>
      </c>
      <c r="P886" s="19" t="s">
        <v>172</v>
      </c>
    </row>
    <row r="887" spans="1:16">
      <c r="A887" s="1" t="s">
        <v>70</v>
      </c>
      <c r="B887" s="5">
        <v>9000</v>
      </c>
      <c r="C887" s="5">
        <v>800</v>
      </c>
      <c r="D887" s="15">
        <v>147.745</v>
      </c>
      <c r="E887" s="15">
        <v>22.6</v>
      </c>
      <c r="F887" s="15"/>
      <c r="G887" s="5">
        <v>12.06</v>
      </c>
      <c r="H887" s="5">
        <v>380.9</v>
      </c>
      <c r="I887" s="5">
        <v>3000</v>
      </c>
      <c r="J887" s="10">
        <f>(Table2[[#This Row],[T]]/1000)^2 * 1/(2*Table2[[#This Row],[mdot]]/1000000 *Table2[[#This Row],[P]])</f>
        <v>0.66834719918923891</v>
      </c>
      <c r="K887" s="4" t="s">
        <v>52</v>
      </c>
      <c r="L887" s="4">
        <v>12.13</v>
      </c>
      <c r="M887" s="4">
        <v>131.29300000000001</v>
      </c>
      <c r="N887" s="1"/>
      <c r="P887" s="19" t="s">
        <v>71</v>
      </c>
    </row>
    <row r="888" spans="1:16">
      <c r="A888" t="s">
        <v>62</v>
      </c>
      <c r="B888" s="5">
        <v>9000</v>
      </c>
      <c r="C888" s="5">
        <v>600</v>
      </c>
      <c r="D888" s="5">
        <v>155.232</v>
      </c>
      <c r="E888" s="5">
        <v>29.529</v>
      </c>
      <c r="G888" s="5">
        <v>15.47</v>
      </c>
      <c r="H888" s="5">
        <v>436.2</v>
      </c>
      <c r="I888" s="5">
        <v>2690</v>
      </c>
      <c r="J888" s="10">
        <f>(Table2[[#This Row],[T]]/1000)^2 * 1/(2*Table2[[#This Row],[mdot]]/1000000 *Table2[[#This Row],[P]])</f>
        <v>0.68329541047188103</v>
      </c>
      <c r="K888" s="4" t="s">
        <v>52</v>
      </c>
      <c r="L888" s="4">
        <v>12.13</v>
      </c>
      <c r="M888" s="4">
        <v>131.29300000000001</v>
      </c>
      <c r="N888" t="s">
        <v>55</v>
      </c>
      <c r="P888" s="19" t="s">
        <v>179</v>
      </c>
    </row>
    <row r="889" spans="1:16">
      <c r="A889" t="s">
        <v>62</v>
      </c>
      <c r="B889" s="5">
        <v>9000</v>
      </c>
      <c r="C889" s="5">
        <v>800</v>
      </c>
      <c r="D889" s="5">
        <v>155.232</v>
      </c>
      <c r="E889" s="5">
        <v>29.529</v>
      </c>
      <c r="G889" s="5">
        <v>12.71</v>
      </c>
      <c r="H889" s="5">
        <v>391</v>
      </c>
      <c r="I889" s="5">
        <v>2950</v>
      </c>
      <c r="J889" s="10">
        <f>(Table2[[#This Row],[T]]/1000)^2 * 1/(2*Table2[[#This Row],[mdot]]/1000000 *Table2[[#This Row],[P]])</f>
        <v>0.66824460180085676</v>
      </c>
      <c r="K889" s="4" t="s">
        <v>52</v>
      </c>
      <c r="L889" s="4">
        <v>12.13</v>
      </c>
      <c r="M889" s="4">
        <v>131.29300000000001</v>
      </c>
      <c r="N889" t="s">
        <v>55</v>
      </c>
      <c r="P889" s="19" t="s">
        <v>179</v>
      </c>
    </row>
    <row r="890" spans="1:16">
      <c r="A890" t="s">
        <v>157</v>
      </c>
      <c r="B890" s="5">
        <v>9000</v>
      </c>
      <c r="C890" s="5">
        <v>500</v>
      </c>
      <c r="D890" s="5">
        <v>120</v>
      </c>
      <c r="E890" s="5">
        <v>23</v>
      </c>
      <c r="F890" s="5">
        <v>52</v>
      </c>
      <c r="G890" s="5">
        <v>11.77</v>
      </c>
      <c r="H890" s="5">
        <v>352.99331792529102</v>
      </c>
      <c r="J890" s="5"/>
      <c r="K890" s="4" t="s">
        <v>59</v>
      </c>
      <c r="L890">
        <v>14</v>
      </c>
      <c r="M890">
        <v>83.798000000000002</v>
      </c>
      <c r="N890" t="s">
        <v>55</v>
      </c>
      <c r="O890" t="s">
        <v>158</v>
      </c>
      <c r="P890" s="19" t="s">
        <v>177</v>
      </c>
    </row>
    <row r="891" spans="1:16">
      <c r="A891" t="s">
        <v>66</v>
      </c>
      <c r="B891" s="5">
        <v>9204</v>
      </c>
      <c r="C891" s="5">
        <v>600</v>
      </c>
      <c r="D891" s="5">
        <f>123+25/2</f>
        <v>135.5</v>
      </c>
      <c r="E891" s="5">
        <v>25</v>
      </c>
      <c r="F891" s="5">
        <v>38</v>
      </c>
      <c r="G891" s="5">
        <v>14.43</v>
      </c>
      <c r="H891" s="5">
        <v>396.5</v>
      </c>
      <c r="I891" s="5">
        <v>2800</v>
      </c>
      <c r="J891" s="10">
        <v>0.59199999999999997</v>
      </c>
      <c r="K891" s="4" t="s">
        <v>52</v>
      </c>
      <c r="L891" s="4">
        <v>12.13</v>
      </c>
      <c r="M891" s="4">
        <v>131.29300000000001</v>
      </c>
      <c r="N891" t="s">
        <v>55</v>
      </c>
      <c r="P891" s="19" t="s">
        <v>172</v>
      </c>
    </row>
    <row r="892" spans="1:16">
      <c r="A892" t="s">
        <v>65</v>
      </c>
      <c r="B892" s="5">
        <v>9234</v>
      </c>
      <c r="C892" s="5">
        <v>600.4</v>
      </c>
      <c r="D892" s="5">
        <f>123+25/2</f>
        <v>135.5</v>
      </c>
      <c r="E892" s="5">
        <v>25</v>
      </c>
      <c r="F892" s="5">
        <v>38</v>
      </c>
      <c r="G892" s="5">
        <v>15</v>
      </c>
      <c r="H892" s="5">
        <v>441.6</v>
      </c>
      <c r="I892" s="5">
        <v>3000</v>
      </c>
      <c r="J892" s="10">
        <v>0.70399999999999996</v>
      </c>
      <c r="K892" s="4" t="s">
        <v>52</v>
      </c>
      <c r="L892" s="4">
        <v>12.13</v>
      </c>
      <c r="M892" s="4">
        <v>131.29300000000001</v>
      </c>
      <c r="N892" t="s">
        <v>55</v>
      </c>
      <c r="P892" s="19" t="s">
        <v>172</v>
      </c>
    </row>
    <row r="893" spans="1:16">
      <c r="A893" t="s">
        <v>65</v>
      </c>
      <c r="B893" s="5">
        <v>9315</v>
      </c>
      <c r="C893" s="5">
        <v>600.20000000000005</v>
      </c>
      <c r="D893" s="5">
        <f>123+25/2</f>
        <v>135.5</v>
      </c>
      <c r="E893" s="5">
        <v>25</v>
      </c>
      <c r="F893" s="5">
        <v>38</v>
      </c>
      <c r="G893" s="5">
        <v>15.01</v>
      </c>
      <c r="H893" s="5">
        <v>442.4</v>
      </c>
      <c r="I893" s="5">
        <v>3000</v>
      </c>
      <c r="J893" s="10">
        <v>0.7</v>
      </c>
      <c r="K893" s="4" t="s">
        <v>52</v>
      </c>
      <c r="L893" s="4">
        <v>12.13</v>
      </c>
      <c r="M893" s="4">
        <v>131.29300000000001</v>
      </c>
      <c r="N893" t="s">
        <v>55</v>
      </c>
      <c r="P893" s="19" t="s">
        <v>172</v>
      </c>
    </row>
    <row r="894" spans="1:16">
      <c r="A894" t="s">
        <v>69</v>
      </c>
      <c r="B894" s="5">
        <v>9660</v>
      </c>
      <c r="C894" s="5">
        <v>600</v>
      </c>
      <c r="D894" s="5">
        <v>175</v>
      </c>
      <c r="E894" s="5">
        <v>25</v>
      </c>
      <c r="F894" s="15"/>
      <c r="G894" s="5">
        <v>15.1</v>
      </c>
      <c r="H894" s="5">
        <v>422.81100000000004</v>
      </c>
      <c r="I894" s="5">
        <v>2754</v>
      </c>
      <c r="J894" s="5">
        <v>0.59</v>
      </c>
      <c r="K894" s="4" t="s">
        <v>52</v>
      </c>
      <c r="L894" s="4">
        <v>12.13</v>
      </c>
      <c r="M894" s="4">
        <v>131.29300000000001</v>
      </c>
      <c r="N894" s="1" t="s">
        <v>55</v>
      </c>
      <c r="P894" s="19" t="s">
        <v>176</v>
      </c>
    </row>
    <row r="895" spans="1:16">
      <c r="A895" t="s">
        <v>65</v>
      </c>
      <c r="B895" s="5">
        <v>9672</v>
      </c>
      <c r="C895" s="5">
        <v>1000</v>
      </c>
      <c r="D895" s="5">
        <f>123+25/2</f>
        <v>135.5</v>
      </c>
      <c r="E895" s="5">
        <v>25</v>
      </c>
      <c r="F895" s="5">
        <v>38</v>
      </c>
      <c r="G895" s="5">
        <v>9.9600000000000009</v>
      </c>
      <c r="H895" s="5">
        <v>361.1</v>
      </c>
      <c r="I895" s="5">
        <v>3700</v>
      </c>
      <c r="J895" s="10">
        <v>0.67700000000000005</v>
      </c>
      <c r="K895" s="4" t="s">
        <v>52</v>
      </c>
      <c r="L895" s="4">
        <v>12.13</v>
      </c>
      <c r="M895" s="4">
        <v>131.29300000000001</v>
      </c>
      <c r="N895" t="s">
        <v>55</v>
      </c>
      <c r="P895" s="19" t="s">
        <v>172</v>
      </c>
    </row>
    <row r="896" spans="1:16">
      <c r="A896" t="s">
        <v>65</v>
      </c>
      <c r="B896" s="5">
        <v>9752</v>
      </c>
      <c r="C896" s="5">
        <v>1000</v>
      </c>
      <c r="D896" s="5">
        <f>123+25/2</f>
        <v>135.5</v>
      </c>
      <c r="E896" s="5">
        <v>25</v>
      </c>
      <c r="F896" s="5">
        <v>38</v>
      </c>
      <c r="G896" s="5">
        <v>9.9600000000000009</v>
      </c>
      <c r="H896" s="5">
        <v>364.7</v>
      </c>
      <c r="I896" s="5">
        <v>3730</v>
      </c>
      <c r="J896" s="10">
        <v>0.68500000000000005</v>
      </c>
      <c r="K896" s="4" t="s">
        <v>52</v>
      </c>
      <c r="L896" s="4">
        <v>12.13</v>
      </c>
      <c r="M896" s="4">
        <v>131.29300000000001</v>
      </c>
      <c r="N896" t="s">
        <v>55</v>
      </c>
      <c r="P896" s="19" t="s">
        <v>172</v>
      </c>
    </row>
    <row r="897" spans="1:16">
      <c r="A897" t="s">
        <v>65</v>
      </c>
      <c r="B897" s="5">
        <v>9792</v>
      </c>
      <c r="C897" s="5">
        <v>1000</v>
      </c>
      <c r="D897" s="5">
        <f>123+25/2</f>
        <v>135.5</v>
      </c>
      <c r="E897" s="5">
        <v>25</v>
      </c>
      <c r="F897" s="5">
        <v>38</v>
      </c>
      <c r="G897" s="5">
        <v>9.9600000000000009</v>
      </c>
      <c r="H897" s="5">
        <v>363.8</v>
      </c>
      <c r="I897" s="5">
        <v>3720</v>
      </c>
      <c r="J897" s="10">
        <v>0.67900000000000005</v>
      </c>
      <c r="K897" s="4" t="s">
        <v>52</v>
      </c>
      <c r="L897" s="4">
        <v>12.13</v>
      </c>
      <c r="M897" s="4">
        <v>131.29300000000001</v>
      </c>
      <c r="N897" t="s">
        <v>55</v>
      </c>
      <c r="P897" s="19" t="s">
        <v>172</v>
      </c>
    </row>
    <row r="898" spans="1:16">
      <c r="A898" s="1" t="s">
        <v>70</v>
      </c>
      <c r="B898" s="5">
        <v>10000</v>
      </c>
      <c r="C898" s="5">
        <v>800</v>
      </c>
      <c r="D898" s="15">
        <v>147.745</v>
      </c>
      <c r="E898" s="15">
        <v>22.6</v>
      </c>
      <c r="F898" s="15"/>
      <c r="G898" s="5">
        <v>13.08</v>
      </c>
      <c r="H898" s="5">
        <v>457.1</v>
      </c>
      <c r="I898" s="5">
        <v>3390</v>
      </c>
      <c r="J898" s="10">
        <f>(Table2[[#This Row],[T]]/1000)^2 * 1/(2*Table2[[#This Row],[mdot]]/1000000 *Table2[[#This Row],[P]])</f>
        <v>0.79870187308868501</v>
      </c>
      <c r="K898" s="4" t="s">
        <v>52</v>
      </c>
      <c r="L898" s="4">
        <v>12.13</v>
      </c>
      <c r="M898" s="4">
        <v>131.29300000000001</v>
      </c>
      <c r="N898" s="1"/>
      <c r="P898" s="19" t="s">
        <v>71</v>
      </c>
    </row>
    <row r="899" spans="1:16">
      <c r="A899" s="1" t="s">
        <v>70</v>
      </c>
      <c r="B899" s="5">
        <v>10000</v>
      </c>
      <c r="C899" s="5">
        <v>800</v>
      </c>
      <c r="D899" s="15">
        <v>147.745</v>
      </c>
      <c r="E899" s="15">
        <v>22.6</v>
      </c>
      <c r="F899" s="15"/>
      <c r="G899" s="5">
        <v>13.08</v>
      </c>
      <c r="H899" s="5">
        <v>453.6</v>
      </c>
      <c r="I899" s="5">
        <v>3330</v>
      </c>
      <c r="J899" s="10">
        <f>(Table2[[#This Row],[T]]/1000)^2 * 1/(2*Table2[[#This Row],[mdot]]/1000000 *Table2[[#This Row],[P]])</f>
        <v>0.7865174311926606</v>
      </c>
      <c r="K899" s="4" t="s">
        <v>52</v>
      </c>
      <c r="L899" s="4">
        <v>12.13</v>
      </c>
      <c r="M899" s="4">
        <v>131.29300000000001</v>
      </c>
      <c r="N899" s="1"/>
      <c r="P899" s="19" t="s">
        <v>71</v>
      </c>
    </row>
    <row r="900" spans="1:16">
      <c r="A900" s="1" t="s">
        <v>70</v>
      </c>
      <c r="B900" s="5">
        <v>10000</v>
      </c>
      <c r="C900" s="5">
        <v>800</v>
      </c>
      <c r="D900" s="15">
        <v>147.745</v>
      </c>
      <c r="E900" s="15">
        <v>22.6</v>
      </c>
      <c r="F900" s="15"/>
      <c r="G900" s="5">
        <v>13.08</v>
      </c>
      <c r="H900" s="5">
        <v>448.5</v>
      </c>
      <c r="I900" s="5">
        <v>3270</v>
      </c>
      <c r="J900" s="10">
        <f>(Table2[[#This Row],[T]]/1000)^2 * 1/(2*Table2[[#This Row],[mdot]]/1000000 *Table2[[#This Row],[P]])</f>
        <v>0.7689306192660551</v>
      </c>
      <c r="K900" s="4" t="s">
        <v>52</v>
      </c>
      <c r="L900" s="4">
        <v>12.13</v>
      </c>
      <c r="M900" s="4">
        <v>131.29300000000001</v>
      </c>
      <c r="N900" s="1"/>
      <c r="P900" s="19" t="s">
        <v>71</v>
      </c>
    </row>
    <row r="901" spans="1:16">
      <c r="A901" s="1" t="s">
        <v>70</v>
      </c>
      <c r="B901" s="5">
        <v>10000</v>
      </c>
      <c r="C901" s="5">
        <v>600</v>
      </c>
      <c r="D901" s="15">
        <v>147.745</v>
      </c>
      <c r="E901" s="15">
        <v>22.6</v>
      </c>
      <c r="F901" s="15"/>
      <c r="G901" s="5">
        <v>15.85</v>
      </c>
      <c r="H901" s="5">
        <v>489.3</v>
      </c>
      <c r="I901" s="5">
        <v>2970</v>
      </c>
      <c r="J901" s="10">
        <f>(Table2[[#This Row],[T]]/1000)^2 * 1/(2*Table2[[#This Row],[mdot]]/1000000 *Table2[[#This Row],[P]])</f>
        <v>0.75525075709779177</v>
      </c>
      <c r="K901" s="4" t="s">
        <v>52</v>
      </c>
      <c r="L901" s="4">
        <v>12.13</v>
      </c>
      <c r="M901" s="4">
        <v>131.29300000000001</v>
      </c>
      <c r="N901" s="1"/>
      <c r="P901" s="19" t="s">
        <v>71</v>
      </c>
    </row>
    <row r="902" spans="1:16">
      <c r="A902" s="1" t="s">
        <v>70</v>
      </c>
      <c r="B902" s="5">
        <v>10000</v>
      </c>
      <c r="C902" s="5">
        <v>800</v>
      </c>
      <c r="D902" s="15">
        <v>147.745</v>
      </c>
      <c r="E902" s="15">
        <v>22.6</v>
      </c>
      <c r="F902" s="15"/>
      <c r="G902" s="5">
        <v>12.94</v>
      </c>
      <c r="H902" s="5">
        <v>441.1</v>
      </c>
      <c r="I902" s="5">
        <v>3240</v>
      </c>
      <c r="J902" s="10">
        <f>(Table2[[#This Row],[T]]/1000)^2 * 1/(2*Table2[[#This Row],[mdot]]/1000000 *Table2[[#This Row],[P]])</f>
        <v>0.75181302163833097</v>
      </c>
      <c r="K902" s="4" t="s">
        <v>52</v>
      </c>
      <c r="L902" s="4">
        <v>12.13</v>
      </c>
      <c r="M902" s="4">
        <v>131.29300000000001</v>
      </c>
      <c r="N902" s="1"/>
      <c r="P902" s="19" t="s">
        <v>71</v>
      </c>
    </row>
    <row r="903" spans="1:16">
      <c r="A903" s="1" t="s">
        <v>70</v>
      </c>
      <c r="B903" s="5">
        <v>10000</v>
      </c>
      <c r="C903" s="5">
        <v>700</v>
      </c>
      <c r="D903" s="15">
        <v>147.745</v>
      </c>
      <c r="E903" s="15">
        <v>22.6</v>
      </c>
      <c r="F903" s="15"/>
      <c r="G903" s="5">
        <v>14.34</v>
      </c>
      <c r="H903" s="5">
        <v>462.8</v>
      </c>
      <c r="I903" s="5">
        <v>3100</v>
      </c>
      <c r="J903" s="10">
        <f>(Table2[[#This Row],[T]]/1000)^2 * 1/(2*Table2[[#This Row],[mdot]]/1000000 *Table2[[#This Row],[P]])</f>
        <v>0.74680557880055787</v>
      </c>
      <c r="K903" s="4" t="s">
        <v>52</v>
      </c>
      <c r="L903" s="4">
        <v>12.13</v>
      </c>
      <c r="M903" s="4">
        <v>131.29300000000001</v>
      </c>
      <c r="N903" s="1"/>
      <c r="P903" s="19" t="s">
        <v>71</v>
      </c>
    </row>
    <row r="904" spans="1:16">
      <c r="A904" s="1" t="s">
        <v>70</v>
      </c>
      <c r="B904" s="5">
        <v>10000</v>
      </c>
      <c r="C904" s="5">
        <v>400</v>
      </c>
      <c r="D904" s="15">
        <v>147.745</v>
      </c>
      <c r="E904" s="15">
        <v>22.6</v>
      </c>
      <c r="F904" s="15"/>
      <c r="G904" s="5">
        <v>20.97</v>
      </c>
      <c r="H904" s="5">
        <v>546.29999999999995</v>
      </c>
      <c r="I904" s="5">
        <v>2510</v>
      </c>
      <c r="J904" s="10">
        <f>(Table2[[#This Row],[T]]/1000)^2 * 1/(2*Table2[[#This Row],[mdot]]/1000000 *Table2[[#This Row],[P]])</f>
        <v>0.71159678111587987</v>
      </c>
      <c r="K904" s="4" t="s">
        <v>52</v>
      </c>
      <c r="L904" s="4">
        <v>12.13</v>
      </c>
      <c r="M904" s="4">
        <v>131.29300000000001</v>
      </c>
      <c r="N904" s="1"/>
      <c r="P904" s="19" t="s">
        <v>71</v>
      </c>
    </row>
    <row r="905" spans="1:16">
      <c r="A905" s="1" t="s">
        <v>70</v>
      </c>
      <c r="B905" s="5">
        <v>10000</v>
      </c>
      <c r="C905" s="5">
        <v>600</v>
      </c>
      <c r="D905" s="15">
        <v>147.745</v>
      </c>
      <c r="E905" s="15">
        <v>22.6</v>
      </c>
      <c r="F905" s="15"/>
      <c r="G905" s="5">
        <v>15.89</v>
      </c>
      <c r="H905" s="5">
        <v>472.5</v>
      </c>
      <c r="I905" s="5">
        <v>2860</v>
      </c>
      <c r="J905" s="10">
        <f>(Table2[[#This Row],[T]]/1000)^2 * 1/(2*Table2[[#This Row],[mdot]]/1000000 *Table2[[#This Row],[P]])</f>
        <v>0.70250550660792943</v>
      </c>
      <c r="K905" s="4" t="s">
        <v>52</v>
      </c>
      <c r="L905" s="4">
        <v>12.13</v>
      </c>
      <c r="M905" s="4">
        <v>131.29300000000001</v>
      </c>
      <c r="N905" s="1"/>
      <c r="P905" s="19" t="s">
        <v>71</v>
      </c>
    </row>
    <row r="906" spans="1:16">
      <c r="A906" s="1" t="s">
        <v>70</v>
      </c>
      <c r="B906" s="5">
        <v>10000</v>
      </c>
      <c r="C906" s="5">
        <v>300</v>
      </c>
      <c r="D906" s="15">
        <v>147.745</v>
      </c>
      <c r="E906" s="15">
        <v>22.6</v>
      </c>
      <c r="F906" s="15"/>
      <c r="G906" s="5">
        <v>24.87</v>
      </c>
      <c r="H906" s="5">
        <v>577.1</v>
      </c>
      <c r="I906" s="5">
        <v>2210</v>
      </c>
      <c r="J906" s="10">
        <f>(Table2[[#This Row],[T]]/1000)^2 * 1/(2*Table2[[#This Row],[mdot]]/1000000 *Table2[[#This Row],[P]])</f>
        <v>0.66957058705267403</v>
      </c>
      <c r="K906" s="4" t="s">
        <v>52</v>
      </c>
      <c r="L906" s="4">
        <v>12.13</v>
      </c>
      <c r="M906" s="4">
        <v>131.29300000000001</v>
      </c>
      <c r="N906" s="1"/>
      <c r="P906" s="19" t="s">
        <v>71</v>
      </c>
    </row>
    <row r="907" spans="1:16">
      <c r="A907" s="1" t="s">
        <v>70</v>
      </c>
      <c r="B907" s="5">
        <v>10000</v>
      </c>
      <c r="C907" s="5">
        <v>500</v>
      </c>
      <c r="D907" s="15">
        <v>147.745</v>
      </c>
      <c r="E907" s="15">
        <v>22.6</v>
      </c>
      <c r="F907" s="15"/>
      <c r="G907" s="5">
        <v>17.97</v>
      </c>
      <c r="H907" s="5">
        <v>484.3</v>
      </c>
      <c r="I907" s="5">
        <v>2630</v>
      </c>
      <c r="J907" s="10">
        <f>(Table2[[#This Row],[T]]/1000)^2 * 1/(2*Table2[[#This Row],[mdot]]/1000000 *Table2[[#This Row],[P]])</f>
        <v>0.65260570395102946</v>
      </c>
      <c r="K907" s="4" t="s">
        <v>52</v>
      </c>
      <c r="L907" s="4">
        <v>12.13</v>
      </c>
      <c r="M907" s="4">
        <v>131.29300000000001</v>
      </c>
      <c r="N907" s="1"/>
      <c r="P907" s="19" t="s">
        <v>71</v>
      </c>
    </row>
    <row r="908" spans="1:16">
      <c r="A908" t="s">
        <v>157</v>
      </c>
      <c r="B908" s="5">
        <v>10000</v>
      </c>
      <c r="C908" s="5">
        <v>500</v>
      </c>
      <c r="D908" s="5">
        <v>120</v>
      </c>
      <c r="E908" s="5">
        <v>23</v>
      </c>
      <c r="F908" s="5">
        <v>52</v>
      </c>
      <c r="G908" s="5">
        <v>12.99</v>
      </c>
      <c r="H908" s="5">
        <v>390.908755237138</v>
      </c>
      <c r="J908" s="5"/>
      <c r="K908" s="4" t="s">
        <v>59</v>
      </c>
      <c r="L908">
        <v>14</v>
      </c>
      <c r="M908">
        <v>83.798000000000002</v>
      </c>
      <c r="N908" t="s">
        <v>55</v>
      </c>
      <c r="O908" t="s">
        <v>158</v>
      </c>
      <c r="P908" s="19" t="s">
        <v>177</v>
      </c>
    </row>
    <row r="909" spans="1:16">
      <c r="A909" t="s">
        <v>69</v>
      </c>
      <c r="B909" s="5">
        <v>10750</v>
      </c>
      <c r="C909" s="5">
        <v>500</v>
      </c>
      <c r="D909" s="5">
        <v>175</v>
      </c>
      <c r="E909" s="5">
        <v>25</v>
      </c>
      <c r="F909" s="15"/>
      <c r="G909" s="5">
        <v>20</v>
      </c>
      <c r="H909" s="5">
        <v>477.74700000000007</v>
      </c>
      <c r="I909" s="5">
        <v>2373</v>
      </c>
      <c r="J909" s="5">
        <v>0.51</v>
      </c>
      <c r="K909" s="4" t="s">
        <v>52</v>
      </c>
      <c r="L909" s="4">
        <v>12.13</v>
      </c>
      <c r="M909" s="4">
        <v>131.29300000000001</v>
      </c>
      <c r="N909" s="1" t="s">
        <v>55</v>
      </c>
      <c r="P909" s="19" t="s">
        <v>176</v>
      </c>
    </row>
    <row r="910" spans="1:16">
      <c r="A910" t="s">
        <v>69</v>
      </c>
      <c r="B910" s="5">
        <v>10900</v>
      </c>
      <c r="C910" s="5">
        <v>500</v>
      </c>
      <c r="D910" s="5">
        <v>175</v>
      </c>
      <c r="E910" s="5">
        <v>25</v>
      </c>
      <c r="F910" s="15"/>
      <c r="G910" s="5">
        <v>19.5</v>
      </c>
      <c r="H910" s="5">
        <v>485.59500000000003</v>
      </c>
      <c r="I910" s="5">
        <v>2465</v>
      </c>
      <c r="J910" s="5">
        <v>0.53</v>
      </c>
      <c r="K910" s="4" t="s">
        <v>52</v>
      </c>
      <c r="L910" s="4">
        <v>12.13</v>
      </c>
      <c r="M910" s="4">
        <v>131.29300000000001</v>
      </c>
      <c r="N910" s="1" t="s">
        <v>55</v>
      </c>
      <c r="P910" s="19" t="s">
        <v>176</v>
      </c>
    </row>
    <row r="911" spans="1:16">
      <c r="A911" t="s">
        <v>69</v>
      </c>
      <c r="B911" s="5">
        <v>11040</v>
      </c>
      <c r="C911" s="5">
        <v>600</v>
      </c>
      <c r="D911" s="5">
        <v>175</v>
      </c>
      <c r="E911" s="5">
        <v>25</v>
      </c>
      <c r="F911" s="15"/>
      <c r="G911" s="5">
        <v>16.3</v>
      </c>
      <c r="H911" s="5">
        <v>488.53800000000001</v>
      </c>
      <c r="I911" s="5">
        <v>2950</v>
      </c>
      <c r="J911" s="5">
        <v>0.63</v>
      </c>
      <c r="K911" s="4" t="s">
        <v>52</v>
      </c>
      <c r="L911" s="4">
        <v>12.13</v>
      </c>
      <c r="M911" s="4">
        <v>131.29300000000001</v>
      </c>
      <c r="N911" s="1" t="s">
        <v>55</v>
      </c>
      <c r="P911" s="19" t="s">
        <v>176</v>
      </c>
    </row>
    <row r="912" spans="1:16">
      <c r="A912" s="1" t="s">
        <v>70</v>
      </c>
      <c r="B912" s="5">
        <v>12000</v>
      </c>
      <c r="C912" s="5">
        <v>600</v>
      </c>
      <c r="D912" s="15">
        <v>147.745</v>
      </c>
      <c r="E912" s="15">
        <v>22.6</v>
      </c>
      <c r="F912" s="15"/>
      <c r="G912" s="5">
        <v>18.100000000000001</v>
      </c>
      <c r="H912" s="5">
        <v>573.29999999999995</v>
      </c>
      <c r="I912" s="5">
        <v>3050</v>
      </c>
      <c r="J912" s="10">
        <f>(Table2[[#This Row],[T]]/1000)^2 * 1/(2*Table2[[#This Row],[mdot]]/1000000 *Table2[[#This Row],[P]])</f>
        <v>0.75661346685082831</v>
      </c>
      <c r="K912" s="4" t="s">
        <v>52</v>
      </c>
      <c r="L912" s="4">
        <v>12.13</v>
      </c>
      <c r="M912" s="4">
        <v>131.29300000000001</v>
      </c>
      <c r="N912" s="1"/>
      <c r="P912" s="19" t="s">
        <v>71</v>
      </c>
    </row>
    <row r="913" spans="1:16">
      <c r="A913" t="s">
        <v>69</v>
      </c>
      <c r="B913" s="5">
        <v>13200</v>
      </c>
      <c r="C913" s="5">
        <v>600</v>
      </c>
      <c r="D913" s="5">
        <v>175</v>
      </c>
      <c r="E913" s="5">
        <v>25</v>
      </c>
      <c r="F913" s="15"/>
      <c r="G913" s="5">
        <v>19.5</v>
      </c>
      <c r="H913" s="5">
        <v>552.303</v>
      </c>
      <c r="I913" s="5">
        <v>2804</v>
      </c>
      <c r="J913" s="5">
        <v>0.56999999999999995</v>
      </c>
      <c r="K913" s="4" t="s">
        <v>52</v>
      </c>
      <c r="L913" s="4">
        <v>12.13</v>
      </c>
      <c r="M913" s="4">
        <v>131.29300000000001</v>
      </c>
      <c r="N913" s="1" t="s">
        <v>55</v>
      </c>
      <c r="P913" s="19" t="s">
        <v>176</v>
      </c>
    </row>
    <row r="914" spans="1:16">
      <c r="A914" t="s">
        <v>58</v>
      </c>
      <c r="B914" s="5">
        <v>15000</v>
      </c>
      <c r="C914" s="5">
        <v>300</v>
      </c>
      <c r="D914" s="5">
        <v>155.232</v>
      </c>
      <c r="E914" s="5">
        <v>29.529</v>
      </c>
      <c r="H914" s="5">
        <v>820</v>
      </c>
      <c r="I914" s="5">
        <v>2174</v>
      </c>
      <c r="J914" s="5">
        <v>0.622</v>
      </c>
      <c r="K914" s="4" t="s">
        <v>52</v>
      </c>
      <c r="L914" s="4">
        <v>12.13</v>
      </c>
      <c r="M914" s="4">
        <v>131.29300000000001</v>
      </c>
      <c r="N914" t="s">
        <v>55</v>
      </c>
      <c r="P914" s="19" t="s">
        <v>61</v>
      </c>
    </row>
    <row r="915" spans="1:16">
      <c r="A915" t="s">
        <v>58</v>
      </c>
      <c r="B915" s="5">
        <v>15000</v>
      </c>
      <c r="C915" s="5">
        <v>300</v>
      </c>
      <c r="D915" s="5">
        <v>155.232</v>
      </c>
      <c r="E915" s="5">
        <v>29.529</v>
      </c>
      <c r="H915" s="5">
        <v>704</v>
      </c>
      <c r="I915" s="5">
        <v>2184</v>
      </c>
      <c r="J915" s="5">
        <v>0.53900000000000003</v>
      </c>
      <c r="K915" t="s">
        <v>59</v>
      </c>
      <c r="L915">
        <v>14</v>
      </c>
      <c r="M915">
        <v>83.798000000000002</v>
      </c>
      <c r="N915" t="s">
        <v>55</v>
      </c>
      <c r="P915" s="19" t="s">
        <v>61</v>
      </c>
    </row>
    <row r="916" spans="1:16">
      <c r="A916" t="s">
        <v>156</v>
      </c>
      <c r="B916" s="5">
        <v>19300</v>
      </c>
      <c r="G916" s="5">
        <v>43.6</v>
      </c>
      <c r="H916" s="5">
        <v>1000</v>
      </c>
      <c r="I916" s="5">
        <v>2400</v>
      </c>
      <c r="J916" s="10">
        <v>0.6</v>
      </c>
      <c r="K916" s="4" t="s">
        <v>52</v>
      </c>
      <c r="L916" s="4">
        <v>12.13</v>
      </c>
      <c r="M916" s="4">
        <v>131.29300000000001</v>
      </c>
      <c r="P916" s="23" t="s">
        <v>181</v>
      </c>
    </row>
    <row r="917" spans="1:16">
      <c r="A917" s="1" t="s">
        <v>70</v>
      </c>
      <c r="B917" s="5">
        <v>20000</v>
      </c>
      <c r="C917" s="5">
        <v>800</v>
      </c>
      <c r="D917" s="15">
        <v>147.745</v>
      </c>
      <c r="E917" s="15">
        <v>22.6</v>
      </c>
      <c r="F917" s="15"/>
      <c r="G917" s="5">
        <v>21.77</v>
      </c>
      <c r="H917" s="5">
        <v>804.6</v>
      </c>
      <c r="I917" s="5">
        <v>3590</v>
      </c>
      <c r="J917" s="10">
        <f>(Table2[[#This Row],[T]]/1000)^2 * 1/(2*Table2[[#This Row],[mdot]]/1000000 *Table2[[#This Row],[P]])</f>
        <v>0.74343265962333482</v>
      </c>
      <c r="K917" s="4" t="s">
        <v>52</v>
      </c>
      <c r="L917" s="4">
        <v>12.13</v>
      </c>
      <c r="M917" s="4">
        <v>131.29300000000001</v>
      </c>
      <c r="N917" s="1"/>
      <c r="P917" s="19" t="s">
        <v>71</v>
      </c>
    </row>
    <row r="918" spans="1:16">
      <c r="A918" s="1" t="s">
        <v>70</v>
      </c>
      <c r="B918" s="5">
        <v>20000</v>
      </c>
      <c r="C918" s="5">
        <v>800</v>
      </c>
      <c r="D918" s="15">
        <v>147.745</v>
      </c>
      <c r="E918" s="15">
        <v>22.6</v>
      </c>
      <c r="F918" s="15"/>
      <c r="G918" s="5">
        <v>21.67</v>
      </c>
      <c r="H918" s="5">
        <v>758.2</v>
      </c>
      <c r="I918" s="5">
        <v>3380</v>
      </c>
      <c r="J918" s="10">
        <f>(Table2[[#This Row],[T]]/1000)^2 * 1/(2*Table2[[#This Row],[mdot]]/1000000 *Table2[[#This Row],[P]])</f>
        <v>0.66320632210429176</v>
      </c>
      <c r="K918" s="4" t="s">
        <v>52</v>
      </c>
      <c r="L918" s="4">
        <v>12.13</v>
      </c>
      <c r="M918" s="4">
        <v>131.29300000000001</v>
      </c>
      <c r="N918" s="1"/>
      <c r="P918" s="19" t="s">
        <v>71</v>
      </c>
    </row>
    <row r="919" spans="1:16">
      <c r="A919" t="s">
        <v>58</v>
      </c>
      <c r="B919" s="5">
        <v>22500</v>
      </c>
      <c r="C919" s="5">
        <v>300</v>
      </c>
      <c r="D919" s="5">
        <v>155.232</v>
      </c>
      <c r="E919" s="5">
        <v>29.529</v>
      </c>
      <c r="H919" s="5">
        <v>1100</v>
      </c>
      <c r="I919" s="5">
        <v>2244</v>
      </c>
      <c r="J919" s="5">
        <v>0.57999999999999996</v>
      </c>
      <c r="K919" s="4" t="s">
        <v>52</v>
      </c>
      <c r="L919" s="4">
        <v>12.13</v>
      </c>
      <c r="M919" s="4">
        <v>131.29300000000001</v>
      </c>
      <c r="N919" t="s">
        <v>55</v>
      </c>
      <c r="P919" s="19" t="s">
        <v>61</v>
      </c>
    </row>
    <row r="920" spans="1:16">
      <c r="A920" t="s">
        <v>58</v>
      </c>
      <c r="B920" s="5">
        <v>22500</v>
      </c>
      <c r="C920" s="5">
        <v>300</v>
      </c>
      <c r="D920" s="5">
        <v>155.232</v>
      </c>
      <c r="E920" s="5">
        <v>29.529</v>
      </c>
      <c r="H920" s="5">
        <v>1016</v>
      </c>
      <c r="I920" s="5">
        <v>2331</v>
      </c>
      <c r="J920" s="5">
        <v>0.55200000000000005</v>
      </c>
      <c r="K920" t="s">
        <v>59</v>
      </c>
      <c r="L920">
        <v>14</v>
      </c>
      <c r="M920">
        <v>83.798000000000002</v>
      </c>
      <c r="N920" t="s">
        <v>55</v>
      </c>
      <c r="P920" s="19" t="s">
        <v>61</v>
      </c>
    </row>
    <row r="921" spans="1:16">
      <c r="A921" t="s">
        <v>58</v>
      </c>
      <c r="B921" s="5">
        <v>30000</v>
      </c>
      <c r="C921" s="5">
        <v>300</v>
      </c>
      <c r="D921" s="5">
        <v>155.232</v>
      </c>
      <c r="E921" s="5">
        <v>29.529</v>
      </c>
      <c r="H921" s="5">
        <v>1309</v>
      </c>
      <c r="I921" s="5">
        <v>2465</v>
      </c>
      <c r="J921" s="5">
        <v>0.56399999999999995</v>
      </c>
      <c r="K921" t="s">
        <v>59</v>
      </c>
      <c r="L921">
        <v>14</v>
      </c>
      <c r="M921">
        <v>83.798000000000002</v>
      </c>
      <c r="N921" t="s">
        <v>55</v>
      </c>
      <c r="P921" s="19" t="s">
        <v>61</v>
      </c>
    </row>
    <row r="922" spans="1:16">
      <c r="A922" t="s">
        <v>58</v>
      </c>
      <c r="B922" s="5">
        <v>30000</v>
      </c>
      <c r="C922" s="5">
        <v>300</v>
      </c>
      <c r="D922" s="5">
        <v>155.232</v>
      </c>
      <c r="E922" s="5">
        <v>29.529</v>
      </c>
      <c r="H922" s="5">
        <v>1394</v>
      </c>
      <c r="I922" s="5">
        <v>2294</v>
      </c>
      <c r="J922" s="5">
        <v>0.55900000000000005</v>
      </c>
      <c r="K922" s="4" t="s">
        <v>52</v>
      </c>
      <c r="L922" s="4">
        <v>12.13</v>
      </c>
      <c r="M922" s="4">
        <v>131.29300000000001</v>
      </c>
      <c r="N922" t="s">
        <v>55</v>
      </c>
      <c r="P922" s="19" t="s">
        <v>61</v>
      </c>
    </row>
    <row r="923" spans="1:16">
      <c r="A923" t="s">
        <v>58</v>
      </c>
      <c r="B923" s="5">
        <v>37500</v>
      </c>
      <c r="C923" s="5">
        <v>300</v>
      </c>
      <c r="D923" s="5">
        <v>155.232</v>
      </c>
      <c r="E923" s="5">
        <v>29.529</v>
      </c>
      <c r="H923" s="5">
        <v>1582</v>
      </c>
      <c r="I923" s="5">
        <v>2534</v>
      </c>
      <c r="J923" s="5">
        <v>0.56000000000000005</v>
      </c>
      <c r="K923" t="s">
        <v>59</v>
      </c>
      <c r="L923">
        <v>14</v>
      </c>
      <c r="M923">
        <v>83.798000000000002</v>
      </c>
      <c r="N923" t="s">
        <v>55</v>
      </c>
      <c r="P923" s="19" t="s">
        <v>61</v>
      </c>
    </row>
    <row r="924" spans="1:16">
      <c r="A924" t="s">
        <v>58</v>
      </c>
      <c r="B924" s="5">
        <v>37500</v>
      </c>
      <c r="C924" s="5">
        <v>300</v>
      </c>
      <c r="D924" s="5">
        <v>155.232</v>
      </c>
      <c r="E924" s="5">
        <v>29.529</v>
      </c>
      <c r="H924" s="5">
        <v>1650</v>
      </c>
      <c r="I924" s="5">
        <v>2309</v>
      </c>
      <c r="J924" s="5">
        <v>0.52900000000000003</v>
      </c>
      <c r="K924" s="4" t="s">
        <v>52</v>
      </c>
      <c r="L924" s="4">
        <v>12.13</v>
      </c>
      <c r="M924" s="4">
        <v>131.29300000000001</v>
      </c>
      <c r="N924" t="s">
        <v>55</v>
      </c>
      <c r="P924" s="19" t="s">
        <v>61</v>
      </c>
    </row>
    <row r="925" spans="1:16">
      <c r="A925" t="s">
        <v>58</v>
      </c>
      <c r="B925" s="5">
        <v>45000</v>
      </c>
      <c r="C925" s="5">
        <v>300</v>
      </c>
      <c r="D925" s="5">
        <v>155.232</v>
      </c>
      <c r="E925" s="5">
        <v>29.529</v>
      </c>
      <c r="H925" s="5">
        <v>1839</v>
      </c>
      <c r="I925" s="5">
        <v>2567</v>
      </c>
      <c r="J925" s="5">
        <v>0.55100000000000005</v>
      </c>
      <c r="K925" t="s">
        <v>59</v>
      </c>
      <c r="L925">
        <v>14</v>
      </c>
      <c r="M925">
        <v>83.798000000000002</v>
      </c>
      <c r="N925" t="s">
        <v>55</v>
      </c>
      <c r="P925" s="19" t="s">
        <v>61</v>
      </c>
    </row>
    <row r="926" spans="1:16">
      <c r="A926" t="s">
        <v>51</v>
      </c>
      <c r="B926" s="5">
        <v>50000</v>
      </c>
      <c r="C926" s="5">
        <v>500</v>
      </c>
      <c r="D926" s="5">
        <v>329</v>
      </c>
      <c r="E926" s="5">
        <v>128</v>
      </c>
      <c r="F926" s="5">
        <v>83</v>
      </c>
      <c r="G926" s="5">
        <v>93.9</v>
      </c>
      <c r="H926" s="5">
        <v>2330</v>
      </c>
      <c r="I926" s="5">
        <v>2512</v>
      </c>
      <c r="J926" s="5">
        <v>0.57999999999999996</v>
      </c>
      <c r="K926" s="4" t="s">
        <v>52</v>
      </c>
      <c r="L926" s="4">
        <v>12.13</v>
      </c>
      <c r="M926" s="4">
        <v>131.29300000000001</v>
      </c>
      <c r="N926"/>
      <c r="P926" s="19" t="s">
        <v>53</v>
      </c>
    </row>
    <row r="1048574" spans="1:1">
      <c r="A1048574" s="7"/>
    </row>
  </sheetData>
  <phoneticPr fontId="5" type="noConversion"/>
  <hyperlinks>
    <hyperlink ref="P329" r:id="rId1" display="https://richard.hofer.com/pdf/iepc-2009-138.pdf?utm_source=chatgpt.com" xr:uid="{F4E99F48-42CC-4DF7-95ED-6343BE891665}"/>
    <hyperlink ref="P324" r:id="rId2" display="https://richard.hofer.com/pdf/iepc-2009-138.pdf?utm_source=chatgpt.com" xr:uid="{7F9BB8C0-FE56-4CCA-B9EC-D773DB737CC7}"/>
    <hyperlink ref="P322" r:id="rId3" display="https://richard.hofer.com/pdf/iepc-2009-138.pdf?utm_source=chatgpt.com" xr:uid="{42519111-CFB5-4B8B-A459-641E70F1BE41}"/>
    <hyperlink ref="P330" r:id="rId4" display="https://richard.hofer.com/pdf/iepc-2009-138.pdf?utm_source=chatgpt.com" xr:uid="{62049D37-9789-4A1B-812F-7397DB363C37}"/>
    <hyperlink ref="P334" r:id="rId5" display="https://richard.hofer.com/pdf/iepc-2009-138.pdf?utm_source=chatgpt.com" xr:uid="{F9E86A28-B544-4C1D-953C-92E4314D05F9}"/>
    <hyperlink ref="P320" r:id="rId6" display="https://richard.hofer.com/pdf/iepc-2009-138.pdf?utm_source=chatgpt.com" xr:uid="{FE5A283D-F633-4E2D-B89A-3B7AAD16A5CA}"/>
    <hyperlink ref="P326" r:id="rId7" display="https://richard.hofer.com/pdf/iepc-2009-138.pdf?utm_source=chatgpt.com" xr:uid="{C5DA2333-21D5-4EF2-9323-5B112FF8D94C}"/>
    <hyperlink ref="P332" r:id="rId8" display="https://richard.hofer.com/pdf/iepc-2009-138.pdf?utm_source=chatgpt.com" xr:uid="{FDA35A0F-BFBA-4190-82E9-8F1774813FA9}"/>
    <hyperlink ref="P343" r:id="rId9" display="https://richard.hofer.com/pdf/iepc-2009-138.pdf?utm_source=chatgpt.com" xr:uid="{920F0E38-8960-4FF0-AA1C-524B521F5002}"/>
    <hyperlink ref="P35" r:id="rId10" xr:uid="{7151DEBF-347F-4653-84F2-EB9456F126D1}"/>
    <hyperlink ref="P66:P68" r:id="rId11" display="IEPC_2022_Performance_Investigation_of_Zinc_Propellant_in_sub_kW_class_Hall_Thrusters_284.pdf" xr:uid="{5EDABE69-92B4-4EBF-83CC-2728A620A56D}"/>
    <hyperlink ref="P11" r:id="rId12" xr:uid="{CE0B70B1-4313-4984-82E7-698C2B7CC1B2}"/>
    <hyperlink ref="P63:P64" r:id="rId13" display="IEPC_2022_Performance_Investigation_of_Zinc_Propellant_in_sub_kW_class_Hall_Thrusters_284.pdf" xr:uid="{CDDAF66D-FFD6-4672-A9CB-D9A7B2DF0FEE}"/>
    <hyperlink ref="P90" r:id="rId14" xr:uid="{86AC9FD4-FBC4-4717-B44E-90B2CD05E764}"/>
    <hyperlink ref="P132" r:id="rId15" xr:uid="{E2A888D9-9988-4469-884E-38577C606F48}"/>
    <hyperlink ref="P190" r:id="rId16" xr:uid="{AE0A43CE-F7C6-44B9-A951-6C91993F04B9}"/>
    <hyperlink ref="P194" r:id="rId17" xr:uid="{4BD85820-B766-4CDE-9DB5-044E3A381743}"/>
    <hyperlink ref="P736:P744" r:id="rId18" display="https://electricrocket.org/IEPC/35_2.pdf" xr:uid="{0087130C-C9B0-470E-A821-1A5E6E4CAA24}"/>
    <hyperlink ref="P466" r:id="rId19" xr:uid="{F5F2E37A-9F4F-4959-AF07-5CFA26AA19DA}"/>
    <hyperlink ref="P206" r:id="rId20" xr:uid="{5CA78099-F8A6-4423-A17C-97A98D47BE39}"/>
    <hyperlink ref="P398" r:id="rId21" xr:uid="{6083F193-50B9-4306-9047-9FBC1408ACDA}"/>
    <hyperlink ref="P573" r:id="rId22" xr:uid="{3495C074-B741-4539-87FA-D57B8CAC9B33}"/>
    <hyperlink ref="P228" r:id="rId23" xr:uid="{7B52CC9A-2BA3-4F29-84A3-480A9C7774D6}"/>
    <hyperlink ref="P382" r:id="rId24" xr:uid="{56C18B18-8E2A-436E-AF77-6B0B11425328}"/>
    <hyperlink ref="P93" r:id="rId25" xr:uid="{D82890BD-8D27-4DE7-A103-A994CB647F0F}"/>
    <hyperlink ref="P289" r:id="rId26" xr:uid="{D2935CDA-FD51-46F0-9314-4E11FDDD06F7}"/>
    <hyperlink ref="P250" r:id="rId27" xr:uid="{525276C6-C421-45B2-A88C-9DA1C87C3AB2}"/>
    <hyperlink ref="P241" r:id="rId28" xr:uid="{32B497B2-3B47-4881-8523-4C93D745D8B3}"/>
    <hyperlink ref="P531" r:id="rId29" xr:uid="{F83F6A34-7504-42C8-91D8-6B20AC7A3794}"/>
    <hyperlink ref="P746:P754" r:id="rId30" display="https://electricrocket.org/IEPC/35_2.pdf" xr:uid="{55DAEE90-50AA-4928-A40D-8AFDE49BE3C2}"/>
    <hyperlink ref="P756:P764" r:id="rId31" display="https://electricrocket.org/IEPC/35_2.pdf" xr:uid="{1ECCC3BD-FC9A-4BF6-B3CC-B2DCA3FF3A75}"/>
    <hyperlink ref="P766:P774" r:id="rId32" display="https://electricrocket.org/IEPC/35_2.pdf" xr:uid="{330064E8-3430-467D-B034-413A8394D0CC}"/>
    <hyperlink ref="P776:P784" r:id="rId33" display="https://electricrocket.org/IEPC/35_2.pdf" xr:uid="{EC8AFFA7-16A0-427A-A57A-691DA4537407}"/>
    <hyperlink ref="P786:P794" r:id="rId34" display="https://electricrocket.org/IEPC/35_2.pdf" xr:uid="{23DFA2D3-B1AF-4B3A-B15E-93CE17757E0B}"/>
    <hyperlink ref="P796:P804" r:id="rId35" display="https://electricrocket.org/IEPC/35_2.pdf" xr:uid="{6E5EA66D-449D-4E26-AA7D-A9220CE22050}"/>
    <hyperlink ref="P806:P814" r:id="rId36" display="https://electricrocket.org/IEPC/35_2.pdf" xr:uid="{65897292-E09E-4710-BCE8-01AFDE1342B0}"/>
    <hyperlink ref="P816:P824" r:id="rId37" display="https://electricrocket.org/IEPC/35_2.pdf" xr:uid="{BE2D1E21-DBF6-4A3F-9B00-B02AA139F5FF}"/>
    <hyperlink ref="P826:P834" r:id="rId38" display="https://electricrocket.org/IEPC/35_2.pdf" xr:uid="{4D8052C4-B5F5-4E59-9AEC-97FF9AE62DF5}"/>
    <hyperlink ref="P836:P844" r:id="rId39" display="https://electricrocket.org/IEPC/35_2.pdf" xr:uid="{9D50E8CC-6D65-40D9-89A3-8408BFA389F9}"/>
    <hyperlink ref="P541" r:id="rId40" xr:uid="{CB87AD9C-942F-4209-9F3F-B9B47C06BC14}"/>
    <hyperlink ref="P341" r:id="rId41" xr:uid="{A2259A78-4FCA-43E6-961B-CD03DE29E67E}"/>
  </hyperlinks>
  <pageMargins left="0.7" right="0.7" top="0.75" bottom="0.75" header="0.3" footer="0.3"/>
  <pageSetup paperSize="9" orientation="portrait" r:id="rId42"/>
  <tableParts count="1">
    <tablePart r:id="rId4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2CE3B7AD14949B77828E6B77052ED" ma:contentTypeVersion="15" ma:contentTypeDescription="Create a new document." ma:contentTypeScope="" ma:versionID="f8d877dd9f4d26b5ecce95e92caabf07">
  <xsd:schema xmlns:xsd="http://www.w3.org/2001/XMLSchema" xmlns:xs="http://www.w3.org/2001/XMLSchema" xmlns:p="http://schemas.microsoft.com/office/2006/metadata/properties" xmlns:ns2="39f6fdc1-272d-4395-a274-bf3d057ce74a" xmlns:ns3="70c11012-6c47-431c-adda-4db98ecd73e1" targetNamespace="http://schemas.microsoft.com/office/2006/metadata/properties" ma:root="true" ma:fieldsID="4b4ed9149ef414fbb2d6efffa630e267" ns2:_="" ns3:_="">
    <xsd:import namespace="39f6fdc1-272d-4395-a274-bf3d057ce74a"/>
    <xsd:import namespace="70c11012-6c47-431c-adda-4db98ecd7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inktoGoogleDriv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icture_x0020_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6fdc1-272d-4395-a274-bf3d057ce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inktoGoogleDrive" ma:index="17" nillable="true" ma:displayName="Link to Google Drive" ma:description="https://drive.google.com/drive/folders/1uLnDeCnNiTuHTzWsu3DyYrw3bhK58ixC?usp=drive_link" ma:format="Hyperlink" ma:internalName="LinktoGoogleDriv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icture_x0020_Description" ma:index="22" nillable="true" ma:displayName="Picture Description" ma:internalName="Picture_x0020_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1012-6c47-431c-adda-4db98ecd73e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febf280-86f5-4b86-84b3-a8cdca71db8a}" ma:internalName="TaxCatchAll" ma:showField="CatchAllData" ma:web="70c11012-6c47-431c-adda-4db98ecd73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f6fdc1-272d-4395-a274-bf3d057ce74a">
      <Terms xmlns="http://schemas.microsoft.com/office/infopath/2007/PartnerControls"/>
    </lcf76f155ced4ddcb4097134ff3c332f>
    <LinktoGoogleDrive xmlns="39f6fdc1-272d-4395-a274-bf3d057ce74a">
      <Url xsi:nil="true"/>
      <Description xsi:nil="true"/>
    </LinktoGoogleDrive>
    <TaxCatchAll xmlns="70c11012-6c47-431c-adda-4db98ecd73e1" xsi:nil="true"/>
    <Picture_x0020_Description xmlns="39f6fdc1-272d-4395-a274-bf3d057ce7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31FA4-A4DD-4803-97F1-5E9027BFE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6fdc1-272d-4395-a274-bf3d057ce74a"/>
    <ds:schemaRef ds:uri="70c11012-6c47-431c-adda-4db98ecd73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D262FB-9551-4D56-A622-E3FBBAA9849E}">
  <ds:schemaRefs>
    <ds:schemaRef ds:uri="http://schemas.microsoft.com/office/2006/metadata/properties"/>
    <ds:schemaRef ds:uri="http://schemas.microsoft.com/office/infopath/2007/PartnerControls"/>
    <ds:schemaRef ds:uri="39f6fdc1-272d-4395-a274-bf3d057ce74a"/>
    <ds:schemaRef ds:uri="70c11012-6c47-431c-adda-4db98ecd73e1"/>
  </ds:schemaRefs>
</ds:datastoreItem>
</file>

<file path=customXml/itemProps3.xml><?xml version="1.0" encoding="utf-8"?>
<ds:datastoreItem xmlns:ds="http://schemas.openxmlformats.org/officeDocument/2006/customXml" ds:itemID="{88916672-820F-4AC6-A8B9-511F09E56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 definitions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Garan Carter-Woodgate</dc:creator>
  <cp:keywords/>
  <dc:description/>
  <cp:lastModifiedBy>Oscar Shedden (os8g22)</cp:lastModifiedBy>
  <cp:revision/>
  <dcterms:created xsi:type="dcterms:W3CDTF">2015-06-05T18:17:20Z</dcterms:created>
  <dcterms:modified xsi:type="dcterms:W3CDTF">2026-07-15T21:58:04Z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0x0101002002CE3B7AD14949B77828E6B77052ED</vt:lpwstr>
  </property>
  <property fmtid="{D5CDD505-2E9C-101B-9397-08002B2CF9AE}" pid="3" name="MediaServiceImageTags">
    <vt:lpwstr/>
  </property>
</Properties>
</file>